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2.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3.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4.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5.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6.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7.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8.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9.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0.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1.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2.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3.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4.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5.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6.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7.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8.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9.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0.xml" ContentType="application/vnd.openxmlformats-officedocument.themeOverride+xml"/>
  <Override PartName="/xl/drawings/drawing4.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0.2.12\OrlData\Prj\FDOT4\OMD2_GPCJan2011\TechnicalAssistance\TWO19_TODmini\TODReadiness\Tool\"/>
    </mc:Choice>
  </mc:AlternateContent>
  <bookViews>
    <workbookView xWindow="0" yWindow="0" windowWidth="11940" windowHeight="5070" tabRatio="884"/>
  </bookViews>
  <sheets>
    <sheet name="READ ME FIRST" sheetId="7" r:id="rId1"/>
    <sheet name="Assessment Form" sheetId="1" r:id="rId2"/>
    <sheet name="Summary Sheet" sheetId="12" r:id="rId3"/>
    <sheet name="Definitions" sheetId="11" r:id="rId4"/>
    <sheet name="Scores" sheetId="9" r:id="rId5"/>
    <sheet name="Graphs" sheetId="6" r:id="rId6"/>
    <sheet name="IndScores" sheetId="3" r:id="rId7"/>
    <sheet name="Thresholds" sheetId="4" r:id="rId8"/>
    <sheet name="RedPotential" sheetId="10" r:id="rId9"/>
    <sheet name="CensusData" sheetId="8" r:id="rId10"/>
    <sheet name="TransitFrequencies" sheetId="5" r:id="rId11"/>
    <sheet name="Lists" sheetId="2" r:id="rId12"/>
  </sheets>
  <definedNames>
    <definedName name="Barriers">Lists!$L$6:$L$9</definedName>
    <definedName name="BlockLayout">Lists!$K$6:$K$7</definedName>
    <definedName name="CommunityVision1">Lists!#REF!</definedName>
    <definedName name="Connections">Lists!$M$6:$M$8</definedName>
    <definedName name="Counties">Lists!$C$6:$C$8</definedName>
    <definedName name="Example">Lists!$N$6</definedName>
    <definedName name="FinancialIncentives">Lists!$I$6:$I$9</definedName>
    <definedName name="Measure1">'Assessment Form'!$B$36</definedName>
    <definedName name="Measure10">'Assessment Form'!$B$218</definedName>
    <definedName name="Measure11">'Assessment Form'!$B$236</definedName>
    <definedName name="Measure12">'Assessment Form'!$B$245</definedName>
    <definedName name="Measure13">'Assessment Form'!$B$266</definedName>
    <definedName name="Measure14">'Assessment Form'!$B$275</definedName>
    <definedName name="Measure15">'Assessment Form'!$B$297</definedName>
    <definedName name="Measure16">'Assessment Form'!$B$308</definedName>
    <definedName name="Measure17">'Assessment Form'!$B$319</definedName>
    <definedName name="Measure18">'Assessment Form'!$B$327</definedName>
    <definedName name="Measure19">'Assessment Form'!$B$342</definedName>
    <definedName name="Measure2">'Assessment Form'!$B$63</definedName>
    <definedName name="Measure20">'Assessment Form'!$B$355</definedName>
    <definedName name="Measure3">'Assessment Form'!$B$95</definedName>
    <definedName name="Measure4">'Assessment Form'!$B$118</definedName>
    <definedName name="Measure5">'Assessment Form'!$B$135</definedName>
    <definedName name="Measure6">'Assessment Form'!$B$154</definedName>
    <definedName name="Measure7">'Assessment Form'!$B$162</definedName>
    <definedName name="Measure8">'Assessment Form'!$B$186</definedName>
    <definedName name="Measure9">'Assessment Form'!$B$201</definedName>
    <definedName name="Oneto5">Lists!$G$6:$G$10</definedName>
    <definedName name="OnetoFive">Lists!$F$7:$F$11</definedName>
    <definedName name="PlaceType">Lists!$D$6:$D$8</definedName>
    <definedName name="PlannedProgrammed">Lists!$J$6:$J$8</definedName>
    <definedName name="_xlnm.Print_Area" localSheetId="1">'Assessment Form'!$A$3:$H$363</definedName>
    <definedName name="_xlnm.Print_Area" localSheetId="2">'Summary Sheet'!$A$1:$Q$158</definedName>
    <definedName name="TransitTypes">Lists!$B$6:$B$12</definedName>
    <definedName name="VolMan">Lists!$H$6:$H$7</definedName>
    <definedName name="YesNo">Lists!$E$6:$E$7</definedName>
    <definedName name="ZerotoFive">Lists!$F$6:$F$11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6" i="3" l="1"/>
  <c r="C75" i="3"/>
  <c r="C74" i="3"/>
  <c r="C73" i="3"/>
  <c r="C81" i="3"/>
  <c r="C80" i="3"/>
  <c r="O7" i="12"/>
  <c r="O6" i="12"/>
  <c r="C25" i="3" l="1"/>
  <c r="C207" i="1" l="1"/>
  <c r="B22" i="4" l="1"/>
  <c r="M22" i="4" s="1"/>
  <c r="C10" i="9" s="1"/>
  <c r="E10" i="9" s="1"/>
  <c r="F10" i="9" s="1"/>
  <c r="E13" i="8"/>
  <c r="F13" i="8"/>
  <c r="G13" i="8"/>
  <c r="H13" i="8"/>
  <c r="J13" i="8"/>
  <c r="K13" i="8"/>
  <c r="L13" i="8"/>
  <c r="M13" i="8"/>
  <c r="E12" i="8"/>
  <c r="F12" i="8"/>
  <c r="G12" i="8"/>
  <c r="H12" i="8"/>
  <c r="J12" i="8"/>
  <c r="K12" i="8"/>
  <c r="L12" i="8"/>
  <c r="M12" i="8"/>
  <c r="M11" i="8"/>
  <c r="L11" i="8"/>
  <c r="K11" i="8"/>
  <c r="J11" i="8"/>
  <c r="H11" i="8"/>
  <c r="G11" i="8"/>
  <c r="F11" i="8"/>
  <c r="E11" i="8"/>
  <c r="B23" i="4" l="1"/>
  <c r="M23" i="4" s="1"/>
  <c r="C96" i="3"/>
  <c r="B27" i="4" s="1"/>
  <c r="M27" i="4" s="1"/>
  <c r="C14" i="9" s="1"/>
  <c r="E14" i="9" s="1"/>
  <c r="F14" i="9" s="1"/>
  <c r="C11" i="9" l="1"/>
  <c r="E11" i="9" s="1"/>
  <c r="F11" i="9" s="1"/>
  <c r="C146" i="3"/>
  <c r="B38" i="4" s="1"/>
  <c r="M38" i="4" s="1"/>
  <c r="C142" i="3"/>
  <c r="C141" i="3"/>
  <c r="C140" i="3"/>
  <c r="C139" i="3"/>
  <c r="C135" i="3"/>
  <c r="C134" i="3"/>
  <c r="C133" i="3"/>
  <c r="C132" i="3"/>
  <c r="C131" i="3"/>
  <c r="C127" i="3"/>
  <c r="B35" i="4" s="1"/>
  <c r="M35" i="4" s="1"/>
  <c r="C92" i="3"/>
  <c r="B25" i="4" s="1"/>
  <c r="C23" i="9" l="1"/>
  <c r="E23" i="9" s="1"/>
  <c r="F23" i="9" s="1"/>
  <c r="M25" i="4"/>
  <c r="C13" i="9" s="1"/>
  <c r="E13" i="9" s="1"/>
  <c r="F13" i="9" s="1"/>
  <c r="C20" i="9"/>
  <c r="E20" i="9" s="1"/>
  <c r="F20" i="9" s="1"/>
  <c r="B37" i="4"/>
  <c r="M37" i="4" s="1"/>
  <c r="C22" i="9" s="1"/>
  <c r="E22" i="9" s="1"/>
  <c r="F22" i="9" s="1"/>
  <c r="B36" i="4"/>
  <c r="M36" i="4" s="1"/>
  <c r="C123" i="3"/>
  <c r="B32" i="4" s="1"/>
  <c r="M32" i="4" s="1"/>
  <c r="C19" i="9" s="1"/>
  <c r="E19" i="9" s="1"/>
  <c r="F19" i="9" s="1"/>
  <c r="C119" i="3"/>
  <c r="B31" i="4" s="1"/>
  <c r="M31" i="4" s="1"/>
  <c r="C18" i="9" s="1"/>
  <c r="E18" i="9" s="1"/>
  <c r="F18" i="9" s="1"/>
  <c r="C113" i="3"/>
  <c r="C115" i="3" s="1"/>
  <c r="C109" i="3"/>
  <c r="B29" i="4" s="1"/>
  <c r="M29" i="4" s="1"/>
  <c r="C104" i="3"/>
  <c r="C105" i="3"/>
  <c r="C103" i="3"/>
  <c r="C102" i="3"/>
  <c r="C101" i="3"/>
  <c r="C100" i="3"/>
  <c r="C253" i="1"/>
  <c r="C85" i="3"/>
  <c r="C86" i="3" s="1"/>
  <c r="C87" i="3"/>
  <c r="C88" i="3"/>
  <c r="C69" i="3"/>
  <c r="B21" i="4" s="1"/>
  <c r="M21" i="4" s="1"/>
  <c r="C65" i="3"/>
  <c r="C64" i="3"/>
  <c r="C63" i="3"/>
  <c r="C62" i="3"/>
  <c r="C61" i="3"/>
  <c r="C60" i="3"/>
  <c r="C55" i="3"/>
  <c r="C56" i="3" s="1"/>
  <c r="C54" i="3"/>
  <c r="C53" i="3"/>
  <c r="C52" i="3"/>
  <c r="C50" i="3"/>
  <c r="C51" i="3" s="1"/>
  <c r="C46" i="3"/>
  <c r="C45" i="3"/>
  <c r="C44" i="3"/>
  <c r="C43" i="3"/>
  <c r="C42" i="3"/>
  <c r="C38" i="3"/>
  <c r="C37" i="3"/>
  <c r="C28" i="3"/>
  <c r="C29" i="3"/>
  <c r="C30" i="3"/>
  <c r="C31" i="3"/>
  <c r="C32" i="3"/>
  <c r="C33" i="3"/>
  <c r="C34" i="3"/>
  <c r="C35" i="3"/>
  <c r="C27" i="3"/>
  <c r="C36" i="3"/>
  <c r="C26" i="3"/>
  <c r="C24" i="3"/>
  <c r="C20" i="3"/>
  <c r="C19" i="3"/>
  <c r="C18" i="3"/>
  <c r="C17" i="3"/>
  <c r="C12" i="3"/>
  <c r="C11" i="3"/>
  <c r="C16" i="3"/>
  <c r="C15" i="3"/>
  <c r="C14" i="3"/>
  <c r="C13" i="3"/>
  <c r="C16" i="9" l="1"/>
  <c r="E16" i="9" s="1"/>
  <c r="F16" i="9" s="1"/>
  <c r="M39" i="4"/>
  <c r="C9" i="9"/>
  <c r="E9" i="9" s="1"/>
  <c r="F9" i="9" s="1"/>
  <c r="C21" i="9"/>
  <c r="E21" i="9" s="1"/>
  <c r="F21" i="9" s="1"/>
  <c r="C114" i="3"/>
  <c r="B30" i="4" s="1"/>
  <c r="M30" i="4" s="1"/>
  <c r="C17" i="9" s="1"/>
  <c r="E17" i="9" s="1"/>
  <c r="F17" i="9" s="1"/>
  <c r="B28" i="4"/>
  <c r="M28" i="4" s="1"/>
  <c r="C15" i="9" s="1"/>
  <c r="E15" i="9" s="1"/>
  <c r="F15" i="9" s="1"/>
  <c r="B24" i="4"/>
  <c r="M24" i="4" s="1"/>
  <c r="M26" i="4" s="1"/>
  <c r="B19" i="4"/>
  <c r="M19" i="4" s="1"/>
  <c r="C8" i="9" s="1"/>
  <c r="E8" i="9" s="1"/>
  <c r="F8" i="9" s="1"/>
  <c r="B16" i="4"/>
  <c r="M16" i="4" s="1"/>
  <c r="C5" i="9" s="1"/>
  <c r="E5" i="9" s="1"/>
  <c r="F5" i="9" s="1"/>
  <c r="B18" i="4"/>
  <c r="M18" i="4" s="1"/>
  <c r="C7" i="9" s="1"/>
  <c r="E7" i="9" s="1"/>
  <c r="F7" i="9" s="1"/>
  <c r="B17" i="4"/>
  <c r="M17" i="4" s="1"/>
  <c r="C6" i="9" s="1"/>
  <c r="E6" i="9" s="1"/>
  <c r="F6" i="9" s="1"/>
  <c r="B15" i="4"/>
  <c r="M15" i="4" s="1"/>
  <c r="C4" i="9" s="1"/>
  <c r="E4" i="9" s="1"/>
  <c r="F4" i="9" s="1"/>
  <c r="C12" i="9" l="1"/>
  <c r="E12" i="9" s="1"/>
  <c r="F12" i="9" s="1"/>
  <c r="M34" i="4"/>
  <c r="M20" i="4"/>
</calcChain>
</file>

<file path=xl/comments1.xml><?xml version="1.0" encoding="utf-8"?>
<comments xmlns="http://schemas.openxmlformats.org/spreadsheetml/2006/main">
  <authors>
    <author>Jessica Dimmick</author>
  </authors>
  <commentList>
    <comment ref="A6" authorId="0" shapeId="0">
      <text>
        <r>
          <rPr>
            <b/>
            <sz val="8"/>
            <color indexed="81"/>
            <rFont val="Tahoma"/>
            <charset val="1"/>
          </rPr>
          <t>Jessica Dimmick:</t>
        </r>
        <r>
          <rPr>
            <sz val="8"/>
            <color indexed="81"/>
            <rFont val="Tahoma"/>
            <charset val="1"/>
          </rPr>
          <t xml:space="preserve">
This cell will link to the User Guide once uploaded to the TOD Working Group webpage</t>
        </r>
      </text>
    </comment>
  </commentList>
</comments>
</file>

<file path=xl/comments2.xml><?xml version="1.0" encoding="utf-8"?>
<comments xmlns="http://schemas.openxmlformats.org/spreadsheetml/2006/main">
  <authors>
    <author>Jessica Dimmick</author>
  </authors>
  <commentList>
    <comment ref="A6" authorId="0" shapeId="0">
      <text>
        <r>
          <rPr>
            <b/>
            <sz val="8"/>
            <color indexed="81"/>
            <rFont val="Tahoma"/>
            <charset val="1"/>
          </rPr>
          <t>Jessica Dimmick:</t>
        </r>
        <r>
          <rPr>
            <sz val="8"/>
            <color indexed="81"/>
            <rFont val="Tahoma"/>
            <charset val="1"/>
          </rPr>
          <t xml:space="preserve">
This cell will link to the User Guide once uploaded to the TOD Working Group webpage</t>
        </r>
      </text>
    </comment>
  </commentList>
</comments>
</file>

<file path=xl/comments3.xml><?xml version="1.0" encoding="utf-8"?>
<comments xmlns="http://schemas.openxmlformats.org/spreadsheetml/2006/main">
  <authors>
    <author>Jessica Dimmick</author>
  </authors>
  <commentList>
    <comment ref="A5" authorId="0" shapeId="0">
      <text>
        <r>
          <rPr>
            <b/>
            <sz val="8"/>
            <color indexed="81"/>
            <rFont val="Tahoma"/>
            <charset val="1"/>
          </rPr>
          <t>Jessica Dimmick:</t>
        </r>
        <r>
          <rPr>
            <sz val="8"/>
            <color indexed="81"/>
            <rFont val="Tahoma"/>
            <charset val="1"/>
          </rPr>
          <t xml:space="preserve">
This cell will link to the User Guide once uploaded to the TOD Working Group webpage</t>
        </r>
      </text>
    </comment>
  </commentList>
</comments>
</file>

<file path=xl/comments4.xml><?xml version="1.0" encoding="utf-8"?>
<comments xmlns="http://schemas.openxmlformats.org/spreadsheetml/2006/main">
  <authors>
    <author>Jessica Dimmick</author>
  </authors>
  <commentList>
    <comment ref="A5" authorId="0" shapeId="0">
      <text>
        <r>
          <rPr>
            <b/>
            <sz val="8"/>
            <color indexed="81"/>
            <rFont val="Tahoma"/>
            <charset val="1"/>
          </rPr>
          <t>Jessica Dimmick:</t>
        </r>
        <r>
          <rPr>
            <sz val="8"/>
            <color indexed="81"/>
            <rFont val="Tahoma"/>
            <charset val="1"/>
          </rPr>
          <t xml:space="preserve">
This cell will link to the User Guide once uploaded to the TOD Working Group webpage</t>
        </r>
      </text>
    </comment>
  </commentList>
</comments>
</file>

<file path=xl/comments5.xml><?xml version="1.0" encoding="utf-8"?>
<comments xmlns="http://schemas.openxmlformats.org/spreadsheetml/2006/main">
  <authors>
    <author>Jessica Dimmick</author>
  </authors>
  <commentList>
    <comment ref="A5" authorId="0" shapeId="0">
      <text>
        <r>
          <rPr>
            <b/>
            <sz val="8"/>
            <color indexed="81"/>
            <rFont val="Tahoma"/>
            <charset val="1"/>
          </rPr>
          <t>Jessica Dimmick:</t>
        </r>
        <r>
          <rPr>
            <sz val="8"/>
            <color indexed="81"/>
            <rFont val="Tahoma"/>
            <charset val="1"/>
          </rPr>
          <t xml:space="preserve">
This cell will link to the User Guide once uploaded to the TOD Working Group webpage</t>
        </r>
      </text>
    </comment>
  </commentList>
</comments>
</file>

<file path=xl/sharedStrings.xml><?xml version="1.0" encoding="utf-8"?>
<sst xmlns="http://schemas.openxmlformats.org/spreadsheetml/2006/main" count="837" uniqueCount="573">
  <si>
    <t>Compelling Vision</t>
  </si>
  <si>
    <t>County</t>
  </si>
  <si>
    <t>Transit Types</t>
  </si>
  <si>
    <t>Counties</t>
  </si>
  <si>
    <t>Palm Beach</t>
  </si>
  <si>
    <t>Broward</t>
  </si>
  <si>
    <t>Miami-Dade</t>
  </si>
  <si>
    <t>Light Rail</t>
  </si>
  <si>
    <t>Place Type</t>
  </si>
  <si>
    <t>Regional Center</t>
  </si>
  <si>
    <t>Community Center</t>
  </si>
  <si>
    <t>Neighborhood Center</t>
  </si>
  <si>
    <t xml:space="preserve">2. Does the vision include language that is supportive of TOD?  </t>
  </si>
  <si>
    <t>3. Does the vision include a map that orients development around a future transit station?</t>
  </si>
  <si>
    <t xml:space="preserve">4. Does the area have a station area plan that shows the desired layout of streets and buildings?  </t>
  </si>
  <si>
    <t>YesNo</t>
  </si>
  <si>
    <t>Yes</t>
  </si>
  <si>
    <t>No</t>
  </si>
  <si>
    <t xml:space="preserve">5. Was the adopted vision and/or station area plan developed through a charrette process or other intensive public outreach effort?  </t>
  </si>
  <si>
    <t>6. Does the Comprehensive Plan include (for the area under assessment):</t>
  </si>
  <si>
    <t xml:space="preserve">Transit-supportive densities (as specified in the Framework for TOD in Florida)? </t>
  </si>
  <si>
    <t>A mix of uses (as specified in the Framework for TOD in Florida)?</t>
  </si>
  <si>
    <t>Framework for TOD in Florida</t>
  </si>
  <si>
    <t>Designations that exempt or modify concurrency requirements (e.g. MMTDs, Planned Mobility Districts, TCEAs, or TOCAs)?</t>
  </si>
  <si>
    <t>7. Has the community adopted a Complete Streets policy and/or bicycle and pedestrian plan(s)?</t>
  </si>
  <si>
    <t>Many of the questions reference the Framework for TOD in Florida.  This document is available online and can be found here:</t>
  </si>
  <si>
    <t>Question</t>
  </si>
  <si>
    <t>1 point if yes</t>
  </si>
  <si>
    <t>Score</t>
  </si>
  <si>
    <t>Scoring Criteria</t>
  </si>
  <si>
    <t xml:space="preserve">1a. Does the area have a vision for the future in an adopted plan?   </t>
  </si>
  <si>
    <t>1b. Does the vision include illustrative representations  (e.g. pictures and/or renderings)?</t>
  </si>
  <si>
    <t>1a</t>
  </si>
  <si>
    <t>1b</t>
  </si>
  <si>
    <t>6a</t>
  </si>
  <si>
    <t>6b</t>
  </si>
  <si>
    <t>6c</t>
  </si>
  <si>
    <t>Scoring Thresholds</t>
  </si>
  <si>
    <t>Total Points</t>
  </si>
  <si>
    <t>Measure Score</t>
  </si>
  <si>
    <t>Supportive Regulations</t>
  </si>
  <si>
    <t>1. Does the zoning code require the appropriate mix of uses for the TOD place type, as specified in the Framework for TOD in Florida?</t>
  </si>
  <si>
    <t>2. Does the zoning code require the transit supportive densities for the TOD place type, specified in the Framework for TOD in Florida?</t>
  </si>
  <si>
    <t>3. Are the zoning regulations based on a form-based code (including but not limited to the SmartCode)?</t>
  </si>
  <si>
    <t>Many of the questions reference the Framework for TOD in Florida or the Florida TOD Guidebook.  These documents are available online and can be found here:</t>
  </si>
  <si>
    <t>Florida TOD Guidebook</t>
  </si>
  <si>
    <t xml:space="preserve">Building Height </t>
  </si>
  <si>
    <t>Building Frontage</t>
  </si>
  <si>
    <t>Density</t>
  </si>
  <si>
    <t>Frontage Standards</t>
  </si>
  <si>
    <t>Civic Open Space</t>
  </si>
  <si>
    <t xml:space="preserve">Street and Block Standards </t>
  </si>
  <si>
    <t xml:space="preserve">Parking Standards </t>
  </si>
  <si>
    <t xml:space="preserve">Building Façade Standards </t>
  </si>
  <si>
    <t xml:space="preserve">Building Placement </t>
  </si>
  <si>
    <t>5. Has the local government developed pedestrian-oriented, transit supportive, or other urban design guidelines that apply to this area?  (See the City of Fort Lauderdale’s TOD Guidelines for its Downtown Master Plan as an example.)</t>
  </si>
  <si>
    <t>4a</t>
  </si>
  <si>
    <t>4b</t>
  </si>
  <si>
    <t>4c</t>
  </si>
  <si>
    <t>4d</t>
  </si>
  <si>
    <t>4e</t>
  </si>
  <si>
    <t>4f</t>
  </si>
  <si>
    <t>4g</t>
  </si>
  <si>
    <t>4h</t>
  </si>
  <si>
    <t>4i</t>
  </si>
  <si>
    <t>up to 0.5 points</t>
  </si>
  <si>
    <t xml:space="preserve">4. Are the development regulations consistent with the model land development regulations from the Florida TOD Guidebook?  For each element below, assess the compatibility with the Florida TOD Guidebook.  Rate the regulations for consistency on a scale of 0 to 5 for each element, with 5 being the most consistent and 0 being the least. </t>
  </si>
  <si>
    <t>ZerotoFive</t>
  </si>
  <si>
    <t>6. Are there parking reductions, maximums, shared parking, or other policies and initiatives lowering or removing parking requirements?  For example, does the community have a parking management plan or other initiatives that are alternatives to parking minimums?</t>
  </si>
  <si>
    <t>0.5 points if yes</t>
  </si>
  <si>
    <t>7. Is there a Transportation Demand Management (TDM) Ordinance that applies to the area under assessment?</t>
  </si>
  <si>
    <t>Measure</t>
  </si>
  <si>
    <t>from</t>
  </si>
  <si>
    <t>to</t>
  </si>
  <si>
    <t>Predictable &amp; Consistent Political &amp; Development Context</t>
  </si>
  <si>
    <t xml:space="preserve">1. Is there a predictable permitting process?  </t>
  </si>
  <si>
    <t xml:space="preserve">Do you have a stated goal of timely permitting approvals?  </t>
  </si>
  <si>
    <t xml:space="preserve">Do you have a general sense of how long it takes to get a permit approved?  </t>
  </si>
  <si>
    <t xml:space="preserve">2. Is there consistency in the approval process? </t>
  </si>
  <si>
    <t>up to 5 points</t>
  </si>
  <si>
    <t xml:space="preserve">3. Is there a general willingness to work with developers? </t>
  </si>
  <si>
    <t xml:space="preserve">Do developers perceive that staff and elected officials are willing to frequently communicate and find solutions in instances where codes are difficult to meet? </t>
  </si>
  <si>
    <t xml:space="preserve">4. Do the City Commission and Community Redevelopment Agency (CRA) share a common vision?  </t>
  </si>
  <si>
    <t xml:space="preserve">If there is a CRA, do the projects that are approved by the CRA also get approved by City Commission?  </t>
  </si>
  <si>
    <t>Oneto5</t>
  </si>
  <si>
    <t>Affordable Housing Policies</t>
  </si>
  <si>
    <t>1a. Does the zoning ordinance require inclusionary housing?</t>
  </si>
  <si>
    <t>1b. If yes, is inclusionary housing voluntary or mandatory?</t>
  </si>
  <si>
    <t>VolMan</t>
  </si>
  <si>
    <t>Voluntary</t>
  </si>
  <si>
    <t>Mandatory</t>
  </si>
  <si>
    <t>2. Are there additional incentives for providing more than the minimum required affordable units (e.g. density bonuses, parking reductions, expedited permits, reduced fees, or cash subsidies)?</t>
  </si>
  <si>
    <t>5b</t>
  </si>
  <si>
    <t>5a</t>
  </si>
  <si>
    <t>up to 1 point</t>
  </si>
  <si>
    <t>Public Investment</t>
  </si>
  <si>
    <t>The measure for public investment is evaluated through the following series of questions.</t>
  </si>
  <si>
    <t>6. Does the local government offer incentives to renovate existing buildings, build façade improvements, or support local businesses within the area (e.g. through Florida’s Main Street program)?</t>
  </si>
  <si>
    <t>POLICY MEASURE</t>
  </si>
  <si>
    <t>Recent Development Activity</t>
  </si>
  <si>
    <t>Enter the number of proposed, approved, and under construction multifamily, commercial, and mixed-use projects (as described above) for the last 3 years.</t>
  </si>
  <si>
    <t>Value</t>
  </si>
  <si>
    <t>Redevelopment Potential</t>
  </si>
  <si>
    <t>1. Vacant and underutilized properties</t>
  </si>
  <si>
    <t>2. Parcel size and ownership</t>
  </si>
  <si>
    <t>1.5 points if yes</t>
  </si>
  <si>
    <t xml:space="preserve">Acres of land where the improvement-to-land value ratio is less than 1.0 </t>
  </si>
  <si>
    <t>2a</t>
  </si>
  <si>
    <t>2b</t>
  </si>
  <si>
    <t>Real Estate Values</t>
  </si>
  <si>
    <t>Financial Incentives for Development</t>
  </si>
  <si>
    <t>3. Have any of the financial incentives for development been applied towards the completion of a project meeting the vision of the station area?</t>
  </si>
  <si>
    <t>Examples of financial incentives for development include:  Land banks, density easements, Florida Housing Finance Corporation programs , tax credit financing (especially for affordable housing), and impact and/or development fee credits for locating within a station area.</t>
  </si>
  <si>
    <t>FinancialIncentives</t>
  </si>
  <si>
    <t>3 or more</t>
  </si>
  <si>
    <t>up to 2 points (1 point for each incentive program)</t>
  </si>
  <si>
    <t>Please list the name(s) of the program(s) in the spaces provided:</t>
  </si>
  <si>
    <t>1a. Has a market assessment been conducted to determine if there are financial gaps to the type of development encouraged in the station area?</t>
  </si>
  <si>
    <t>3 points if no(and remaining questions are not needed)</t>
  </si>
  <si>
    <t>MARKET MEASURE</t>
  </si>
  <si>
    <t>Transit Travel Shed</t>
  </si>
  <si>
    <t>Transit Service &amp; Infrastructure</t>
  </si>
  <si>
    <t>1b. Is the desired transit service included in a long term vision plan?</t>
  </si>
  <si>
    <t>1c. Is the desired transit service programmed in a cost feasible plan?</t>
  </si>
  <si>
    <t>1c</t>
  </si>
  <si>
    <t>3 points if yes</t>
  </si>
  <si>
    <t>minutes</t>
  </si>
  <si>
    <t>Express and Inter-City Passenger Rail</t>
  </si>
  <si>
    <t>Heavy Rail</t>
  </si>
  <si>
    <t>5-10 minutes (peak)</t>
  </si>
  <si>
    <t>Commuter Rail</t>
  </si>
  <si>
    <t>20-30 minutes (peak)</t>
  </si>
  <si>
    <t>5-30 minutes</t>
  </si>
  <si>
    <t>Modern Streetcar</t>
  </si>
  <si>
    <t>8-15 minutes</t>
  </si>
  <si>
    <t>Bus Rapid Transit (BRT)</t>
  </si>
  <si>
    <t>8-20 minutes</t>
  </si>
  <si>
    <t>21-30 minutes (maximum) with no fewer than three fixed routes</t>
  </si>
  <si>
    <t>60 minutes (peak express), up to 12 daily (inter-city)</t>
  </si>
  <si>
    <t>Existing Transit Type</t>
  </si>
  <si>
    <t>Local or Express Bus</t>
  </si>
  <si>
    <t>Values from Florida TOD Guidebook</t>
  </si>
  <si>
    <t>Service Frequency Standards (min)</t>
  </si>
  <si>
    <t>2 points if criteria are met</t>
  </si>
  <si>
    <t>PlannedProgrammed</t>
  </si>
  <si>
    <t>No, but Planned &amp; Programmed</t>
  </si>
  <si>
    <t>Block Size</t>
  </si>
  <si>
    <t>Enter the average block length (in feet) for the station area as computed in GIS.</t>
  </si>
  <si>
    <t>feet</t>
  </si>
  <si>
    <t>Path Connectivity</t>
  </si>
  <si>
    <t xml:space="preserve">Please select the descriptions that best characterize the street network within the study area.  </t>
  </si>
  <si>
    <t>1. Block Layout</t>
  </si>
  <si>
    <t>3. Street Connections</t>
  </si>
  <si>
    <t>BlockLayout</t>
  </si>
  <si>
    <t>Super Block</t>
  </si>
  <si>
    <t>Grid</t>
  </si>
  <si>
    <t>Barriers</t>
  </si>
  <si>
    <t>Major barrier(s) with one or no connections</t>
  </si>
  <si>
    <t>Major barrier(s) with several connections</t>
  </si>
  <si>
    <t>Major barrier(s), but well integrated and connected</t>
  </si>
  <si>
    <t>No major barriers</t>
  </si>
  <si>
    <t>Connections</t>
  </si>
  <si>
    <t>Many disconnected streets</t>
  </si>
  <si>
    <t>Few disconnected streets</t>
  </si>
  <si>
    <t>No disconnected streets</t>
  </si>
  <si>
    <t>Bicycle Comfort</t>
  </si>
  <si>
    <t>up to 3 points</t>
  </si>
  <si>
    <t>up to 2 points</t>
  </si>
  <si>
    <t>percent</t>
  </si>
  <si>
    <t>Community Gathering Places</t>
  </si>
  <si>
    <t>PHYSICAL MEASURE</t>
  </si>
  <si>
    <t>Diversity of Existing Uses within Walking Distance</t>
  </si>
  <si>
    <t>Walk Score</t>
  </si>
  <si>
    <t>Enter the Walk Score value for the street address of the station area's center point.  The link to the Walk Score website is provided below.</t>
  </si>
  <si>
    <t>Civic or Educational Uses</t>
  </si>
  <si>
    <t>2. Is there at least one of the following within the station area: City Hall, Post Office, or similar government/ civic use?</t>
  </si>
  <si>
    <t>3. Is there at least one of the following within the station area: Museum, Library, or cultural performance hall of local significance?</t>
  </si>
  <si>
    <t>4. Is there at least one of the following within the station area: Museum, Library, or cultural performance hall of regional significance?</t>
  </si>
  <si>
    <t>5. Is there a college or university within the station area?</t>
  </si>
  <si>
    <t>2 points if yes</t>
  </si>
  <si>
    <t>Community Events &amp; Branding</t>
  </si>
  <si>
    <t>2. Are regularly occurring community events hosted within the station area (e.g. weekly farmers market or monthly food/wine walk)?</t>
  </si>
  <si>
    <t xml:space="preserve">Housing &amp; Transportation Affordability </t>
  </si>
  <si>
    <t>Housing &amp; Transportation Affordability Tool</t>
  </si>
  <si>
    <t>Enter the average H+T Affordability Index  value for all the block groups within the station area.  The link to the H+T Affordability Index website is provided below.</t>
  </si>
  <si>
    <t>SOCIAL MEASURE</t>
  </si>
  <si>
    <t>LEAVE BLANK</t>
  </si>
  <si>
    <t>acres</t>
  </si>
  <si>
    <t>1. Median home value</t>
  </si>
  <si>
    <t>2. Median gross rent</t>
  </si>
  <si>
    <t>All Transit Tool</t>
  </si>
  <si>
    <t>Median Home Value</t>
  </si>
  <si>
    <t>Median Rent</t>
  </si>
  <si>
    <t>Source:  U.S. Census Bureau, 2011-2013 3-Year American Community Survey</t>
  </si>
  <si>
    <t>See CensusData Sheet</t>
  </si>
  <si>
    <t>Measures</t>
  </si>
  <si>
    <t>POLICY</t>
  </si>
  <si>
    <t>MARKET</t>
  </si>
  <si>
    <t>PHYSICAL</t>
  </si>
  <si>
    <t>SOCIAL</t>
  </si>
  <si>
    <t>Market Measures</t>
  </si>
  <si>
    <t>Policy Measures</t>
  </si>
  <si>
    <t>Physical Measures</t>
  </si>
  <si>
    <t>Social Measures</t>
  </si>
  <si>
    <t xml:space="preserve">Thresholds for Redevelopment Potential </t>
  </si>
  <si>
    <t>Vacant and Underutilized Parcels</t>
  </si>
  <si>
    <t>Parcel Ownership</t>
  </si>
  <si>
    <t>Parcel Size</t>
  </si>
  <si>
    <t>Single Family Land Use</t>
  </si>
  <si>
    <t>owners</t>
  </si>
  <si>
    <t>parcels</t>
  </si>
  <si>
    <t>See RedPotential Sheet</t>
  </si>
  <si>
    <t>US Census - American Fact Finder</t>
  </si>
  <si>
    <t>Data Requirements: U.S. Census Bureau, 2011-2013 3-Year American Community Survey</t>
  </si>
  <si>
    <t>Data Requirements:  Aerial Imagery of station area.</t>
  </si>
  <si>
    <t>Google Maps</t>
  </si>
  <si>
    <t>Google Earth</t>
  </si>
  <si>
    <t>TOD Readiness Tool</t>
  </si>
  <si>
    <t>Station Area</t>
  </si>
  <si>
    <t>Background Information</t>
  </si>
  <si>
    <t>2. Envisioned/Desired  Transit Type</t>
  </si>
  <si>
    <t>3. Envisioned/Desired Place Type</t>
  </si>
  <si>
    <t>Please refer to the User Guide for a description of a compelling vision</t>
  </si>
  <si>
    <t>User Guide</t>
  </si>
  <si>
    <t>Please refer to the Framework for TOD in Florida for the definitions of each Transit Type.  This information is also provided in the "Definitions" tab of this tool.</t>
  </si>
  <si>
    <t>Local Bus Hub or Transfer Station</t>
  </si>
  <si>
    <t>Intermodal Hub</t>
  </si>
  <si>
    <t>A transit station that connects two or more modes of transportation</t>
  </si>
  <si>
    <t xml:space="preserve">A station serving a premium type or types of transit or a station that functions as a local bus hub.  Park and ride lots adjacent to a transit station are also included in this definition.  </t>
  </si>
  <si>
    <t>Heavy Rail and Commuter Rail</t>
  </si>
  <si>
    <t>Bus Rapid Transit or Local/Express Bus</t>
  </si>
  <si>
    <t>High-Speed Rail and Express Intercity Passenger Rail</t>
  </si>
  <si>
    <t>Place Types</t>
  </si>
  <si>
    <t>Community Centers</t>
  </si>
  <si>
    <t>Neighborhood Centers</t>
  </si>
  <si>
    <t>Premium Transit Station</t>
  </si>
  <si>
    <t>Premium Transit Types</t>
  </si>
  <si>
    <t>City of Fort Lauderdale - TOD Guidelines</t>
  </si>
  <si>
    <t>Data Requirements:  County tax assessor parcel data</t>
  </si>
  <si>
    <t>3. Land Use</t>
  </si>
  <si>
    <t>Enter the value provided by the All Transit Tool indicating the number of jobs accessible within 30 a minute transit ride from the station area.</t>
  </si>
  <si>
    <t>jobs</t>
  </si>
  <si>
    <t xml:space="preserve">1a. Does the desired Transit Type currently serve the station area?  (i.e. if the station area is envisioned to be served by a heavy rail station, does heavy rail currently serve the area?) </t>
  </si>
  <si>
    <t>Enter the Peak Hour Service Frequency (in minutes)</t>
  </si>
  <si>
    <t>Select the existing Transit Type serving the station area</t>
  </si>
  <si>
    <t>Data Requirements:  Roadway shapefile(s) for all roadways within the station area</t>
  </si>
  <si>
    <t>2. Percentage change of the percent of the population (age 25+) that has a bachelor’s degree or higher over a 10 year period</t>
  </si>
  <si>
    <t>1. Percentage change of per capita income over a 10 year period</t>
  </si>
  <si>
    <t xml:space="preserve">Walk Score (www.walkscore.com) provides a free analysis of the density and diversity of destinations that are within walking distance of a specified point.  By simply entering the street address of the center point of the station area, Walk Score will provide a score from 0 to 100 of the surrounding area’s walkable nature.  </t>
  </si>
  <si>
    <t xml:space="preserve">The Center for Neighborhood Technology calculates the percentage of household income that is devoted to housing and transportation costs, and provides this data for free at www.htaindex.org.  </t>
  </si>
  <si>
    <t>The definitions are listed in alphabetical order.  For additional information, please see the Framework for TOD in Florida or the Florida TOD Guidebook</t>
  </si>
  <si>
    <t xml:space="preserve">Is considered to be a premium transit station if it serves a minimum of three fixed routes operating with headways of 21-30 minutes or less. </t>
  </si>
  <si>
    <t>A place type refers generally to the characteristics of density, diversity, and design present for a specific geography.  For the purpose of this tool, the three place types identified in the Framework for TOD in Florida are used for defining threshold values and scores.  These place types reflect the range of transit supportive community development patterns in Florida.</t>
  </si>
  <si>
    <t>Centers of economic and cultural significance, including downtowns and central business districts, which serve a regional travel market and are served by a rich mix of transit types ranging from high speed, heavy or commuter rail to BRT and local bus service.  Regional Centers are larger in size than Community Centers or Neighborhood Centers and tend to contain more than one transit station and multiple bus stops.  Small block sizes, more lot coverage, higher intensities and densities of development, civic open spaces, and minimal surface parking result in a highly urban development pattern.</t>
  </si>
  <si>
    <t xml:space="preserve">Function as sub-regional or local centers of economic and community activity and include urban and town centers served by one or more transit types.  More intense or dense development in Community Centers tends to be concentrated within walking distance of the transit station.  The pattern of development ranges from urban to suburban.  Block sizes, lot coverage, and development intensities and densities tend to be moderate.  </t>
  </si>
  <si>
    <t xml:space="preserve">Are dominated by residential uses and are served by some type of premium transit.  Non-residential uses are limited to local-serving retail and services.  Residential densities tend to be lower than in Community Centers and at their highest within walking distance of the transit station.  Neighborhood Centers are found in older urban areas and newer suburban developments.  </t>
  </si>
  <si>
    <t xml:space="preserve">A rail-based technology consisting of large, high passenger capacity cars and typically realizes operational efficiency through large passenger volumes.  These transit types operate along exclusive, dedicated rail right-of-way.  The travel shed is regional in nature, spanning many miles, and stations tend to be located farther apart.  </t>
  </si>
  <si>
    <t xml:space="preserve">A rail-based technology consisting of smaller cars with lower passenger capacity compared to heavy rail and commuter rail.  Light rail can operate in dedicated rail or shared right of way.  The optimal travel shed is typically less than then commuter rail travel shed. </t>
  </si>
  <si>
    <t xml:space="preserve">An electric vehicle based technology that runs on rails typically located in existing rights of way.  Modern streetcars typically operate as urban circulators oriented towards shorter trips.  Stations are located close together with a heavy emphasis on walk access.  Streetcar alignments are often located in shared traffic lanes but can also be located in dedicated rail right-of-way.  </t>
  </si>
  <si>
    <t xml:space="preserve">A rubber wheel-based technology that operates in mixed traffic/shared lanes or in dedicated right-of-way.  Operational efficiency is maximized in dedicated right-of-way operation, but transit signal priority and other means can assist travel speeds when operated in mixed traffic.  </t>
  </si>
  <si>
    <t xml:space="preserve">A high passenger volume, high speed service located in dedicated rail right-of-way connecting centers of population and employment located approximately 80 to 500 miles apart.  High-speed rail stations tend to located far apart and sited within regional urban centers or at locations serving as major regional intermodal hubs.  </t>
  </si>
  <si>
    <t xml:space="preserve">One-half mile or approximately 500 acres around a transit stations composed of the transit core and transit neighborhood.  The benefits of TOD and planning for TOD do not necessarily stop at the one-half mile radius.  However, for the purpose of analysis, the one-half mile radius is a well established distance corresponding to the distance people are willing to walk to access premium transit.  </t>
  </si>
  <si>
    <t xml:space="preserve">Do developments that meet the requirements in the regulations and codes generally get approved, or do elected officials generally oppose developments due to fears of traffic, crime, etc., even if they meet the requirements?  </t>
  </si>
  <si>
    <t xml:space="preserve">Data Requirements:  Local government records on development, including  building permits.  These records may be available from the local government's building department or planning department.  </t>
  </si>
  <si>
    <t>These lists populate the drop down lists in the "Assessment Form" sheet</t>
  </si>
  <si>
    <t>Each list is defined with a name.  The name is the bold, underlined text over each list.</t>
  </si>
  <si>
    <t>About this sheet</t>
  </si>
  <si>
    <t>This sheet contains the scoring threshold for the redevelopment potential measure.  The "IndScores" sheet references these values when computing the score for each of the attribute/questions that assess this measure.  For more information on these thresholds, see the TOD Readiness Tool User Guide.</t>
  </si>
  <si>
    <t xml:space="preserve">Percent </t>
  </si>
  <si>
    <t>Minimum</t>
  </si>
  <si>
    <t>Maximum (Threshold Values)</t>
  </si>
  <si>
    <t xml:space="preserve">This sheet contains the recommended service frequencies for each transit type as outlined in the Framework for TOD in Florida.  The maximum values for peak hour frequencies (shown in yellow) are used as the threshold values for scoring question 2 of the Transit Service &amp; Infrastructure measure.  </t>
  </si>
  <si>
    <t>values from "IndScores" sheet</t>
  </si>
  <si>
    <t>Scores based on comparison of TOTAL POINTS to THRESHOLD VALUES</t>
  </si>
  <si>
    <t>Scoring thresholds based on the descriptions in the User Guide</t>
  </si>
  <si>
    <t>Notes on columns:</t>
  </si>
  <si>
    <t xml:space="preserve">This sheet incorporates US Census Data to inform the thresholds for the "Real Estate Values" measure.  </t>
  </si>
  <si>
    <t>Home Value Thresholds (% of median value)</t>
  </si>
  <si>
    <t>Rent Value Thresholds 
(% of median value)</t>
  </si>
  <si>
    <t>Calculation</t>
  </si>
  <si>
    <t>Threshold</t>
  </si>
  <si>
    <t>Denotes cells that include threshold values</t>
  </si>
  <si>
    <t>Denotes cells that include a calculation</t>
  </si>
  <si>
    <t>Points</t>
  </si>
  <si>
    <t>Trends in Income &amp; Educational Attainment Data</t>
  </si>
  <si>
    <t>How do I use the TOD Readiness Tool?</t>
  </si>
  <si>
    <t>What is TOD Readiness?</t>
  </si>
  <si>
    <t>About the TOD Readiness Tool</t>
  </si>
  <si>
    <t>What is TOD?</t>
  </si>
  <si>
    <t xml:space="preserve">In the simplest terms, transit oriented developments (TODs) are compact, moderate to high intensity and density, mixed use areas within walking distance of a transit stop or station which is designed to maximize walking trips and access to transit.  TODs are characterized by streetscapes and an urban form oriented to pedestrians to promote walking trips to stations and varied other uses within station areas.  For more information on the concept of TOD in general, see: </t>
  </si>
  <si>
    <t>http://www.FLTOD.com</t>
  </si>
  <si>
    <t>Achieving TOD around a transit station area is an evolutionary process.  TODs need a specific combination of geographic, demographic, economic, and institutional factors to emerge and function effectively in complementary fashion. Cultivating an environment from which TOD will emerge therefore requires diligent planning. TOD emerges from opportunities – opportunities that planners and local governments create, opportunities that elected officials enable, and opportunities that developers and financial institutions recognize and act upon. Identifying those opportunities is the key to understanding whether an area is “ready” for TOD and what actions are critical to unlocking the full potential for TOD at a given location.</t>
  </si>
  <si>
    <t>(1) a User Guide with accompanying documentation</t>
  </si>
  <si>
    <t>(2) this interactive spreadsheet - the actual “tool”</t>
  </si>
  <si>
    <t>What should I know before getting started?</t>
  </si>
  <si>
    <t>What if I want to change the assumptions?</t>
  </si>
  <si>
    <t xml:space="preserve">This spreadsheet tool calculates a score for each of the 20 measures based on your answers and the assumptions that are documented in the User Guide.  </t>
  </si>
  <si>
    <r>
      <t xml:space="preserve">The blue </t>
    </r>
    <r>
      <rPr>
        <b/>
        <sz val="11"/>
        <color rgb="FF0070C0"/>
        <rFont val="Calibri"/>
        <family val="2"/>
        <scheme val="minor"/>
      </rPr>
      <t>Graphs</t>
    </r>
    <r>
      <rPr>
        <sz val="11"/>
        <color theme="1"/>
        <rFont val="Calibri"/>
        <family val="2"/>
        <scheme val="minor"/>
      </rPr>
      <t xml:space="preserve"> tab compiles the scores into four summary graphs.  </t>
    </r>
  </si>
  <si>
    <t>Step 1: Read the User Guide</t>
  </si>
  <si>
    <t>Step 2: Complete the Assessment Form tab of this spreadsheet</t>
  </si>
  <si>
    <t>The tool uses readily available data for most measures, but some GIS analysis is required.  The Assessment Form provides general instructions with each question to guide the user on how to answer each question.</t>
  </si>
  <si>
    <t>The formulas contain assumptions that are valid for areas within Broward, Miami-Dade, and Palm Beach counties.  These assumptions can be changed, but require the user to unlock the grey tabs.  Please refer to the "What if I want to change the assumptions?" description below.</t>
  </si>
  <si>
    <t>Assessment Form</t>
  </si>
  <si>
    <t>What are the 20 measures of TOD readiness?</t>
  </si>
  <si>
    <t>Trends in Income and Educational Attainment Data</t>
  </si>
  <si>
    <t xml:space="preserve">Skip to: </t>
  </si>
  <si>
    <t>Example Orange Input Box</t>
  </si>
  <si>
    <t>Example Yellow Input Box</t>
  </si>
  <si>
    <r>
      <t>Compelling Vision</t>
    </r>
    <r>
      <rPr>
        <sz val="11"/>
        <color theme="1"/>
        <rFont val="Calibri"/>
        <family val="2"/>
        <scheme val="minor"/>
      </rPr>
      <t xml:space="preserve">  (Readiness Measure 1 of 20)</t>
    </r>
  </si>
  <si>
    <r>
      <t>Supportive Regulations</t>
    </r>
    <r>
      <rPr>
        <sz val="11"/>
        <color theme="1"/>
        <rFont val="Calibri"/>
        <family val="2"/>
        <scheme val="minor"/>
      </rPr>
      <t xml:space="preserve">   (Readiness Measure 2 of 20)</t>
    </r>
  </si>
  <si>
    <r>
      <t>Predictable &amp; Consistent Political &amp; Development Context</t>
    </r>
    <r>
      <rPr>
        <sz val="11"/>
        <color theme="1"/>
        <rFont val="Calibri"/>
        <family val="2"/>
        <scheme val="minor"/>
      </rPr>
      <t xml:space="preserve">  (Readiness Measure 3 of 20)</t>
    </r>
  </si>
  <si>
    <r>
      <t>Affordable Housing Policies</t>
    </r>
    <r>
      <rPr>
        <sz val="11"/>
        <color theme="1"/>
        <rFont val="Calibri"/>
        <family val="2"/>
        <scheme val="minor"/>
      </rPr>
      <t xml:space="preserve">  (Readiness Measure 4 of 20)</t>
    </r>
  </si>
  <si>
    <r>
      <t>Public Investment</t>
    </r>
    <r>
      <rPr>
        <sz val="11"/>
        <color theme="1"/>
        <rFont val="Calibri"/>
        <family val="2"/>
        <scheme val="minor"/>
      </rPr>
      <t xml:space="preserve">  (Readiness Measure 5 of 20)</t>
    </r>
  </si>
  <si>
    <r>
      <t>Recent Development Activity</t>
    </r>
    <r>
      <rPr>
        <sz val="11"/>
        <color theme="1"/>
        <rFont val="Calibri"/>
        <family val="2"/>
        <scheme val="minor"/>
      </rPr>
      <t xml:space="preserve">  (Readiness Measure 6 of 20)</t>
    </r>
  </si>
  <si>
    <r>
      <t>Redevelopment Potential</t>
    </r>
    <r>
      <rPr>
        <sz val="11"/>
        <color theme="1"/>
        <rFont val="Calibri"/>
        <family val="2"/>
        <scheme val="minor"/>
      </rPr>
      <t xml:space="preserve">  (Readiness Measure 7 of 20)</t>
    </r>
  </si>
  <si>
    <r>
      <t>Real Estate Values</t>
    </r>
    <r>
      <rPr>
        <sz val="11"/>
        <color theme="1"/>
        <rFont val="Calibri"/>
        <family val="2"/>
        <scheme val="minor"/>
      </rPr>
      <t xml:space="preserve">  (Readiness Measure 8 of 20)</t>
    </r>
  </si>
  <si>
    <r>
      <t>Financial Incentives for Development</t>
    </r>
    <r>
      <rPr>
        <sz val="11"/>
        <color theme="1"/>
        <rFont val="Calibri"/>
        <family val="2"/>
        <scheme val="minor"/>
      </rPr>
      <t xml:space="preserve">  (Readiness Measure 9 of 20)</t>
    </r>
  </si>
  <si>
    <r>
      <t>Trends in Income &amp; Educational Attainment Data</t>
    </r>
    <r>
      <rPr>
        <sz val="11"/>
        <color theme="1"/>
        <rFont val="Calibri"/>
        <family val="2"/>
        <scheme val="minor"/>
      </rPr>
      <t xml:space="preserve">  (Readiness Measure 10 of 20)</t>
    </r>
  </si>
  <si>
    <r>
      <t>Transit Travel Shed</t>
    </r>
    <r>
      <rPr>
        <sz val="11"/>
        <color theme="1"/>
        <rFont val="Calibri"/>
        <family val="2"/>
        <scheme val="minor"/>
      </rPr>
      <t xml:space="preserve">  (Readiness Measure 11 of 20)</t>
    </r>
  </si>
  <si>
    <r>
      <t>Transit Service &amp; Infrastructure</t>
    </r>
    <r>
      <rPr>
        <sz val="11"/>
        <color theme="1"/>
        <rFont val="Calibri"/>
        <family val="2"/>
        <scheme val="minor"/>
      </rPr>
      <t xml:space="preserve">  (Readiness Measure 12 of 20)</t>
    </r>
  </si>
  <si>
    <r>
      <t>Block Size</t>
    </r>
    <r>
      <rPr>
        <sz val="11"/>
        <color theme="1"/>
        <rFont val="Calibri"/>
        <family val="2"/>
        <scheme val="minor"/>
      </rPr>
      <t xml:space="preserve">  (Readiness Measure 13 of 20)</t>
    </r>
  </si>
  <si>
    <r>
      <t>Path Connectivity</t>
    </r>
    <r>
      <rPr>
        <sz val="11"/>
        <color theme="1"/>
        <rFont val="Calibri"/>
        <family val="2"/>
        <scheme val="minor"/>
      </rPr>
      <t xml:space="preserve">  (Readiness Measure 14 of 20)</t>
    </r>
  </si>
  <si>
    <r>
      <t>Bicycle Comfort</t>
    </r>
    <r>
      <rPr>
        <sz val="11"/>
        <color theme="1"/>
        <rFont val="Calibri"/>
        <family val="2"/>
        <scheme val="minor"/>
      </rPr>
      <t xml:space="preserve">  (Readiness Measure 15 of 20)</t>
    </r>
  </si>
  <si>
    <r>
      <t>Community Gathering Places</t>
    </r>
    <r>
      <rPr>
        <sz val="11"/>
        <color theme="1"/>
        <rFont val="Calibri"/>
        <family val="2"/>
        <scheme val="minor"/>
      </rPr>
      <t xml:space="preserve">  (Readiness Measure 16 of 20)</t>
    </r>
  </si>
  <si>
    <r>
      <t>Diversity of Existing Uses within Walking Distance</t>
    </r>
    <r>
      <rPr>
        <sz val="11"/>
        <color theme="1"/>
        <rFont val="Calibri"/>
        <family val="2"/>
        <scheme val="minor"/>
      </rPr>
      <t xml:space="preserve">  (Readiness Measure 17 of 20)</t>
    </r>
  </si>
  <si>
    <r>
      <t>Civic or Educational Uses</t>
    </r>
    <r>
      <rPr>
        <sz val="11"/>
        <color theme="1"/>
        <rFont val="Calibri"/>
        <family val="2"/>
        <scheme val="minor"/>
      </rPr>
      <t xml:space="preserve">  (Readiness Measure 18 of 20)</t>
    </r>
  </si>
  <si>
    <r>
      <t>Community Events &amp; Branding</t>
    </r>
    <r>
      <rPr>
        <sz val="11"/>
        <color theme="1"/>
        <rFont val="Calibri"/>
        <family val="2"/>
        <scheme val="minor"/>
      </rPr>
      <t xml:space="preserve">  (Readiness Measure 19 of 20)</t>
    </r>
  </si>
  <si>
    <r>
      <t>Housing &amp; Transportation Affordability</t>
    </r>
    <r>
      <rPr>
        <sz val="11"/>
        <color theme="1"/>
        <rFont val="Calibri"/>
        <family val="2"/>
        <scheme val="minor"/>
      </rPr>
      <t xml:space="preserve">  (Readiness Measure 20 of 20)</t>
    </r>
  </si>
  <si>
    <t xml:space="preserve">You have now completed the 20 Measure Assessment.  </t>
  </si>
  <si>
    <t xml:space="preserve">Copy and paste the results from the Scores and Graphs tab into the 2-page template, and follow the instructions to interpret the results and identify strategies for increasing readiness.  </t>
  </si>
  <si>
    <r>
      <t xml:space="preserve">View the results for the individual measures in the blue </t>
    </r>
    <r>
      <rPr>
        <b/>
        <sz val="11"/>
        <color rgb="FF0070C0"/>
        <rFont val="Calibri"/>
        <family val="2"/>
        <scheme val="minor"/>
      </rPr>
      <t>Scores</t>
    </r>
    <r>
      <rPr>
        <sz val="11"/>
        <color theme="1"/>
        <rFont val="Calibri"/>
        <family val="2"/>
        <scheme val="minor"/>
      </rPr>
      <t xml:space="preserve"> tab.  
View the graphs for the four categories in the blue </t>
    </r>
    <r>
      <rPr>
        <b/>
        <sz val="11"/>
        <color rgb="FF0070C0"/>
        <rFont val="Calibri"/>
        <family val="2"/>
        <scheme val="minor"/>
      </rPr>
      <t>Graphs</t>
    </r>
    <r>
      <rPr>
        <sz val="11"/>
        <color theme="1"/>
        <rFont val="Calibri"/>
        <family val="2"/>
        <scheme val="minor"/>
      </rPr>
      <t xml:space="preserve"> tab.  </t>
    </r>
  </si>
  <si>
    <r>
      <t xml:space="preserve">First, please refer to the </t>
    </r>
    <r>
      <rPr>
        <b/>
        <sz val="11"/>
        <color theme="1"/>
        <rFont val="Calibri"/>
        <family val="2"/>
        <scheme val="minor"/>
      </rPr>
      <t>User Guide</t>
    </r>
    <r>
      <rPr>
        <sz val="11"/>
        <color theme="1"/>
        <rFont val="Calibri"/>
        <family val="2"/>
        <scheme val="minor"/>
      </rPr>
      <t xml:space="preserve"> to understand the assumptions within each measure.  </t>
    </r>
  </si>
  <si>
    <t>This tab displays the results from the 20 Measure Assessment through radar graphs for each of four categories of measures.</t>
  </si>
  <si>
    <t xml:space="preserve">The graphs automatically update with changes to the inputs in the Assessment Form tab.  </t>
  </si>
  <si>
    <t xml:space="preserve">You may also draw in the graphs by hand on a printed version of the 2-page summary template.  </t>
  </si>
  <si>
    <r>
      <t xml:space="preserve">The </t>
    </r>
    <r>
      <rPr>
        <b/>
        <sz val="11"/>
        <color theme="1"/>
        <rFont val="Calibri"/>
        <family val="2"/>
        <scheme val="minor"/>
      </rPr>
      <t xml:space="preserve">Thresholds </t>
    </r>
    <r>
      <rPr>
        <sz val="11"/>
        <color theme="1"/>
        <rFont val="Calibri"/>
        <family val="2"/>
        <scheme val="minor"/>
      </rPr>
      <t>tab contains the numerical values that set the thresholds for the 1 to 5 final scores for each measure.  Users who wish to change the threshold values for the 1 to 5 final scores should make changes here.</t>
    </r>
  </si>
  <si>
    <t>Several measures contain additional assumptions that may be modified:</t>
  </si>
  <si>
    <r>
      <rPr>
        <b/>
        <sz val="11"/>
        <color theme="1"/>
        <rFont val="Calibri"/>
        <family val="2"/>
        <scheme val="minor"/>
      </rPr>
      <t>Redevelopment Potential (Measure #7)</t>
    </r>
    <r>
      <rPr>
        <sz val="11"/>
        <color theme="1"/>
        <rFont val="Calibri"/>
        <family val="2"/>
        <scheme val="minor"/>
      </rPr>
      <t xml:space="preserve"> evaluates four separate measures on a 1 to 5 scale, and combines the results from these four measures into one overall score for Redevelopment Potential.  The </t>
    </r>
    <r>
      <rPr>
        <b/>
        <sz val="11"/>
        <color theme="1"/>
        <rFont val="Calibri"/>
        <family val="2"/>
        <scheme val="minor"/>
      </rPr>
      <t>RedPotential</t>
    </r>
    <r>
      <rPr>
        <sz val="11"/>
        <color theme="1"/>
        <rFont val="Calibri"/>
        <family val="2"/>
        <scheme val="minor"/>
      </rPr>
      <t xml:space="preserve"> tab contains the thresholds for the four individual measures.  </t>
    </r>
  </si>
  <si>
    <r>
      <rPr>
        <b/>
        <sz val="11"/>
        <color theme="1"/>
        <rFont val="Calibri"/>
        <family val="2"/>
        <scheme val="minor"/>
      </rPr>
      <t>Real Estate Values (Measure #8)</t>
    </r>
    <r>
      <rPr>
        <sz val="11"/>
        <color theme="1"/>
        <rFont val="Calibri"/>
        <family val="2"/>
        <scheme val="minor"/>
      </rPr>
      <t xml:space="preserve"> uses data from the 3-Year American Community Survey on median home value and median rent for Broward, Miami-Dade, and Palm Beach Counties.  The </t>
    </r>
    <r>
      <rPr>
        <b/>
        <sz val="11"/>
        <color theme="1"/>
        <rFont val="Calibri"/>
        <family val="2"/>
        <scheme val="minor"/>
      </rPr>
      <t>CensusData</t>
    </r>
    <r>
      <rPr>
        <sz val="11"/>
        <color theme="1"/>
        <rFont val="Calibri"/>
        <family val="2"/>
        <scheme val="minor"/>
      </rPr>
      <t xml:space="preserve"> tab contains these values.  Users may modify these values as new ACS data becomes available, or may substitute with values from other data sources, as explained in the User Guide.</t>
    </r>
  </si>
  <si>
    <r>
      <rPr>
        <b/>
        <sz val="11"/>
        <color theme="1"/>
        <rFont val="Calibri"/>
        <family val="2"/>
        <scheme val="minor"/>
      </rPr>
      <t xml:space="preserve">Transit Service &amp; Infrastructure (Measure #12) </t>
    </r>
    <r>
      <rPr>
        <sz val="11"/>
        <color theme="1"/>
        <rFont val="Calibri"/>
        <family val="2"/>
        <scheme val="minor"/>
      </rPr>
      <t xml:space="preserve">determines whether the existing transit service frequencies meet the standards as specified in the Florida TOD Guidebook.  The </t>
    </r>
    <r>
      <rPr>
        <b/>
        <sz val="11"/>
        <color theme="1"/>
        <rFont val="Calibri"/>
        <family val="2"/>
        <scheme val="minor"/>
      </rPr>
      <t>TransitFrequencies</t>
    </r>
    <r>
      <rPr>
        <sz val="11"/>
        <color theme="1"/>
        <rFont val="Calibri"/>
        <family val="2"/>
        <scheme val="minor"/>
      </rPr>
      <t xml:space="preserve"> tab contains the service frequency standards from the Guidebook by type of transit.  Users who wish to use different standards for transit frequencies may modify the values here.</t>
    </r>
  </si>
  <si>
    <t>The definitions presented here are based on the Framework for TOD in Florida and the Florida TOD Guidebook.</t>
  </si>
  <si>
    <r>
      <t xml:space="preserve">Supportive Regulations </t>
    </r>
    <r>
      <rPr>
        <sz val="11"/>
        <color theme="1"/>
        <rFont val="Calibri"/>
        <family val="2"/>
        <scheme val="minor"/>
      </rPr>
      <t>(Measure 2)</t>
    </r>
  </si>
  <si>
    <r>
      <t xml:space="preserve">Compelling Vision </t>
    </r>
    <r>
      <rPr>
        <sz val="11"/>
        <color theme="1"/>
        <rFont val="Calibri"/>
        <family val="2"/>
        <scheme val="minor"/>
      </rPr>
      <t>(Measure 1)</t>
    </r>
  </si>
  <si>
    <r>
      <t xml:space="preserve">Predictable &amp; Consistent Political &amp; Development Context </t>
    </r>
    <r>
      <rPr>
        <sz val="11"/>
        <color theme="1"/>
        <rFont val="Calibri"/>
        <family val="2"/>
        <scheme val="minor"/>
      </rPr>
      <t>(Measure 3)</t>
    </r>
  </si>
  <si>
    <r>
      <t xml:space="preserve">Affordable Housing Policies </t>
    </r>
    <r>
      <rPr>
        <sz val="11"/>
        <color theme="1"/>
        <rFont val="Calibri"/>
        <family val="2"/>
        <scheme val="minor"/>
      </rPr>
      <t>(Measure 4)</t>
    </r>
  </si>
  <si>
    <r>
      <t xml:space="preserve">Public Investment </t>
    </r>
    <r>
      <rPr>
        <sz val="11"/>
        <color theme="1"/>
        <rFont val="Calibri"/>
        <family val="2"/>
        <scheme val="minor"/>
      </rPr>
      <t>(Measure 5)</t>
    </r>
  </si>
  <si>
    <r>
      <t xml:space="preserve">Recent Development Activity </t>
    </r>
    <r>
      <rPr>
        <sz val="11"/>
        <color theme="1"/>
        <rFont val="Calibri"/>
        <family val="2"/>
        <scheme val="minor"/>
      </rPr>
      <t>(Measure 6)</t>
    </r>
  </si>
  <si>
    <r>
      <t xml:space="preserve">Redevelopment Potential </t>
    </r>
    <r>
      <rPr>
        <sz val="11"/>
        <color theme="1"/>
        <rFont val="Calibri"/>
        <family val="2"/>
        <scheme val="minor"/>
      </rPr>
      <t>(Measure 7)</t>
    </r>
  </si>
  <si>
    <r>
      <t xml:space="preserve">Real Estate Values </t>
    </r>
    <r>
      <rPr>
        <sz val="11"/>
        <color theme="1"/>
        <rFont val="Calibri"/>
        <family val="2"/>
        <scheme val="minor"/>
      </rPr>
      <t>(Measure 8)</t>
    </r>
  </si>
  <si>
    <r>
      <t xml:space="preserve">Financial Incentives for Development </t>
    </r>
    <r>
      <rPr>
        <sz val="11"/>
        <color theme="1"/>
        <rFont val="Calibri"/>
        <family val="2"/>
        <scheme val="minor"/>
      </rPr>
      <t>(Measure 9)</t>
    </r>
  </si>
  <si>
    <r>
      <t xml:space="preserve">Trends in Income &amp; Educational Attainment Data </t>
    </r>
    <r>
      <rPr>
        <sz val="11"/>
        <color theme="1"/>
        <rFont val="Calibri"/>
        <family val="2"/>
        <scheme val="minor"/>
      </rPr>
      <t>(Measure 10)</t>
    </r>
  </si>
  <si>
    <r>
      <t xml:space="preserve">Transit Travel Shed </t>
    </r>
    <r>
      <rPr>
        <sz val="11"/>
        <color theme="1"/>
        <rFont val="Calibri"/>
        <family val="2"/>
        <scheme val="minor"/>
      </rPr>
      <t>(Measure 11)</t>
    </r>
  </si>
  <si>
    <r>
      <t xml:space="preserve">Transit Service &amp; Infrastructure </t>
    </r>
    <r>
      <rPr>
        <sz val="11"/>
        <color theme="1"/>
        <rFont val="Calibri"/>
        <family val="2"/>
        <scheme val="minor"/>
      </rPr>
      <t>(Measure 12)</t>
    </r>
  </si>
  <si>
    <r>
      <t xml:space="preserve">Block Size </t>
    </r>
    <r>
      <rPr>
        <sz val="11"/>
        <color theme="1"/>
        <rFont val="Calibri"/>
        <family val="2"/>
        <scheme val="minor"/>
      </rPr>
      <t>(Measure 13)</t>
    </r>
  </si>
  <si>
    <r>
      <t xml:space="preserve">Path Connectivity </t>
    </r>
    <r>
      <rPr>
        <sz val="11"/>
        <color theme="1"/>
        <rFont val="Calibri"/>
        <family val="2"/>
        <scheme val="minor"/>
      </rPr>
      <t>(Measure 14)</t>
    </r>
  </si>
  <si>
    <r>
      <t xml:space="preserve">Bicycle Comfort </t>
    </r>
    <r>
      <rPr>
        <sz val="11"/>
        <color theme="1"/>
        <rFont val="Calibri"/>
        <family val="2"/>
        <scheme val="minor"/>
      </rPr>
      <t>(Measure 15)</t>
    </r>
  </si>
  <si>
    <r>
      <t xml:space="preserve">Community Gathering Places </t>
    </r>
    <r>
      <rPr>
        <sz val="11"/>
        <color theme="1"/>
        <rFont val="Calibri"/>
        <family val="2"/>
        <scheme val="minor"/>
      </rPr>
      <t>(Measure 16)</t>
    </r>
  </si>
  <si>
    <r>
      <t xml:space="preserve">Diversity of Existing Uses within Walking Distance </t>
    </r>
    <r>
      <rPr>
        <sz val="11"/>
        <color theme="1"/>
        <rFont val="Calibri"/>
        <family val="2"/>
        <scheme val="minor"/>
      </rPr>
      <t>(Measure 17)</t>
    </r>
  </si>
  <si>
    <r>
      <t xml:space="preserve">Civic or Educational Uses </t>
    </r>
    <r>
      <rPr>
        <sz val="11"/>
        <color theme="1"/>
        <rFont val="Calibri"/>
        <family val="2"/>
        <scheme val="minor"/>
      </rPr>
      <t>(Measure 18)</t>
    </r>
  </si>
  <si>
    <r>
      <t xml:space="preserve">Community Events &amp; Branding </t>
    </r>
    <r>
      <rPr>
        <sz val="11"/>
        <color theme="1"/>
        <rFont val="Calibri"/>
        <family val="2"/>
        <scheme val="minor"/>
      </rPr>
      <t>(Measure 19)</t>
    </r>
  </si>
  <si>
    <r>
      <t xml:space="preserve">Housing &amp; Transportation Affordability 
</t>
    </r>
    <r>
      <rPr>
        <sz val="11"/>
        <color theme="1"/>
        <rFont val="Calibri"/>
        <family val="2"/>
        <scheme val="minor"/>
      </rPr>
      <t>(Measure 20)</t>
    </r>
  </si>
  <si>
    <r>
      <t xml:space="preserve">The white </t>
    </r>
    <r>
      <rPr>
        <b/>
        <sz val="11"/>
        <color theme="1"/>
        <rFont val="Calibri"/>
        <family val="2"/>
        <scheme val="minor"/>
      </rPr>
      <t>Definitions</t>
    </r>
    <r>
      <rPr>
        <sz val="11"/>
        <color theme="1"/>
        <rFont val="Calibri"/>
        <family val="2"/>
        <scheme val="minor"/>
      </rPr>
      <t xml:space="preserve"> tab clarifies the definitions of several key terms. </t>
    </r>
  </si>
  <si>
    <t>What is TOD readiness?</t>
  </si>
  <si>
    <t>What is the TOD readiness tool?</t>
  </si>
  <si>
    <t>How do I use the TOD readiness tool?</t>
  </si>
  <si>
    <t xml:space="preserve">The TOD readiness tool evaluates the degree to which an existing or potential transit station area is "ready" for TOD.  The tool is an assessment of 20 measures that reflect the full spectrum of TOD interests.  </t>
  </si>
  <si>
    <t xml:space="preserve">By analyzing these 20 measures, planners can understand a station area's strengths and weaknesses.  Planners should use the results of the tool to develop strategies to increase readiness by building upon the areas strengths, and seizing opportunities to address areas of weakness.  </t>
  </si>
  <si>
    <t xml:space="preserve">The purpose of the TOD readiness tool is to help planners and other stakeholders understand an area's strengths and opportunities.  It is not intended to compare one existing or potential station area to another.  Instead, it is intended to help planners identify strategies to increase an area's readiness for TOD, regardless of whether it scored high or low relative to another station area.  </t>
  </si>
  <si>
    <t xml:space="preserve">The TOD readiness tool includes three components:  </t>
  </si>
  <si>
    <t>(3) a two-page summary template for clearly presenting the assessment results</t>
  </si>
  <si>
    <r>
      <t xml:space="preserve">The interactive spreadsheet calculates the 20 measures of readiness. </t>
    </r>
    <r>
      <rPr>
        <b/>
        <sz val="11"/>
        <color theme="1"/>
        <rFont val="Calibri"/>
        <family val="2"/>
        <scheme val="minor"/>
      </rPr>
      <t xml:space="preserve"> Before using this spreadsheet, please read the User Guide</t>
    </r>
    <r>
      <rPr>
        <sz val="11"/>
        <color theme="1"/>
        <rFont val="Calibri"/>
        <family val="2"/>
        <scheme val="minor"/>
      </rPr>
      <t xml:space="preserve"> for more detailed instructions and important information about the tool's intended use, assumptions, data sources, and calculation methods.</t>
    </r>
  </si>
  <si>
    <r>
      <t xml:space="preserve">Once you have read the User Guide, you will complete a series of questions in the yellow </t>
    </r>
    <r>
      <rPr>
        <b/>
        <sz val="11"/>
        <color rgb="FFC8A200"/>
        <rFont val="Calibri"/>
        <family val="2"/>
        <scheme val="minor"/>
      </rPr>
      <t>Assessment Form</t>
    </r>
    <r>
      <rPr>
        <sz val="11"/>
        <color theme="1"/>
        <rFont val="Calibri"/>
        <family val="2"/>
        <scheme val="minor"/>
      </rPr>
      <t xml:space="preserve"> tab of this spreadsheet.  </t>
    </r>
  </si>
  <si>
    <t>The tool assess 20 measures within four categories that represent the variety of perspectives of TOD stakeholders.  These measures are listed below and are explained in greater detail in the User Guide.</t>
  </si>
  <si>
    <t>The assessment form will ask several different types of questions.</t>
  </si>
  <si>
    <t xml:space="preserve">Some of the questions are subjective in nature and depend on the experience, knowledge, and judgment of the person using the tool. These questions require familiarity with the planning and political context.  Community planners or other actively involved stakeholders should use their informed judgment in answering these questions.  Other users may consult their local planning department to discuss the best way to answer these questions.  </t>
  </si>
  <si>
    <r>
      <t xml:space="preserve">The blue </t>
    </r>
    <r>
      <rPr>
        <b/>
        <sz val="11"/>
        <color rgb="FF0070C0"/>
        <rFont val="Calibri"/>
        <family val="2"/>
        <scheme val="minor"/>
      </rPr>
      <t>Scores</t>
    </r>
    <r>
      <rPr>
        <sz val="11"/>
        <color theme="1"/>
        <rFont val="Calibri"/>
        <family val="2"/>
        <scheme val="minor"/>
      </rPr>
      <t xml:space="preserve"> tab displays the scores for all 20 measures.  Scores are displayed as 1 through 5 numbers and as empty, half-filled, or fully filled circles.  </t>
    </r>
  </si>
  <si>
    <r>
      <t xml:space="preserve">The </t>
    </r>
    <r>
      <rPr>
        <b/>
        <sz val="11"/>
        <color theme="1"/>
        <rFont val="Calibri"/>
        <family val="2"/>
        <scheme val="minor"/>
      </rPr>
      <t xml:space="preserve">IndScores </t>
    </r>
    <r>
      <rPr>
        <sz val="11"/>
        <color theme="1"/>
        <rFont val="Calibri"/>
        <family val="2"/>
        <scheme val="minor"/>
      </rPr>
      <t>tab translates the inputs from the Assessment Form tab into preliminary numerical scores, and assigns weights to each input to normalize the results into the final score of 1 to 5.  Users who wish to change the weights for multi-part questions should make changes here.  Changes to this tab will also require changes in the Thresholds tab.</t>
    </r>
  </si>
  <si>
    <r>
      <t xml:space="preserve">The </t>
    </r>
    <r>
      <rPr>
        <b/>
        <sz val="11"/>
        <color theme="1"/>
        <rFont val="Calibri"/>
        <family val="2"/>
        <scheme val="minor"/>
      </rPr>
      <t>Lists</t>
    </r>
    <r>
      <rPr>
        <sz val="11"/>
        <color theme="1"/>
        <rFont val="Calibri"/>
        <family val="2"/>
        <scheme val="minor"/>
      </rPr>
      <t xml:space="preserve"> tab populates the drop down menus in the Assessment Tab, and should not be modified unless the user would like to change the options available in the drop down menus.  Making a change to the drop down menus will require additional modification of the formulas and reformatting of the other grey tabs, and is recommended only for users with advanced Excel skills.</t>
    </r>
  </si>
  <si>
    <r>
      <t xml:space="preserve">This worksheet contains a series of questions that evaluate the 20 measures of TOD readiness.  Fill in the information requested in each orange or yellow box, and the tool will automatically calculate the readiness score based on the criteria and thresholds outlined in the User Guide.  The results will display in the </t>
    </r>
    <r>
      <rPr>
        <b/>
        <sz val="11"/>
        <color rgb="FF0070C0"/>
        <rFont val="Calibri"/>
        <family val="2"/>
        <scheme val="minor"/>
      </rPr>
      <t>Scores</t>
    </r>
    <r>
      <rPr>
        <sz val="11"/>
        <color theme="1"/>
        <rFont val="Calibri"/>
        <family val="2"/>
        <scheme val="minor"/>
      </rPr>
      <t xml:space="preserve"> and </t>
    </r>
    <r>
      <rPr>
        <b/>
        <sz val="11"/>
        <color rgb="FF0070C0"/>
        <rFont val="Calibri"/>
        <family val="2"/>
        <scheme val="minor"/>
      </rPr>
      <t>Graphs</t>
    </r>
    <r>
      <rPr>
        <sz val="11"/>
        <color theme="1"/>
        <rFont val="Calibri"/>
        <family val="2"/>
        <scheme val="minor"/>
      </rPr>
      <t xml:space="preserve"> tabs.  Use these results to populate the 2-page summary template.    </t>
    </r>
  </si>
  <si>
    <t xml:space="preserve">Please select a value for EACH orange box, and enter a value into EACH yellow box.  Leave no orange or yellow boxes blank.  </t>
  </si>
  <si>
    <t xml:space="preserve">To enter information into the orange boxes, click on the orange box.  A grey down arrow will appear in a white box to the right of the orange box.  Click on the grey down arrow to view the options for answering the question, and click on the answer you would like to select.   </t>
  </si>
  <si>
    <r>
      <t xml:space="preserve">Yellow boxes also require inputs.  Enter the appropriate number into each yellow box.  The grey down arrow will </t>
    </r>
    <r>
      <rPr>
        <i/>
        <u/>
        <sz val="11"/>
        <rFont val="Calibri"/>
        <family val="2"/>
        <scheme val="minor"/>
      </rPr>
      <t>not</t>
    </r>
    <r>
      <rPr>
        <i/>
        <sz val="11"/>
        <rFont val="Calibri"/>
        <family val="2"/>
        <scheme val="minor"/>
      </rPr>
      <t xml:space="preserve"> appear when you click on a yellow box.  Please type the answer directly into the yellow box.</t>
    </r>
  </si>
  <si>
    <t>1. Select the county in which the station area is located:</t>
  </si>
  <si>
    <r>
      <t xml:space="preserve">Use critical thinking to evaluate the relative strength of your community’s vision and supportive policies.  This measure is named Compelling Vision, because its merit lies in the degree to which the vision </t>
    </r>
    <r>
      <rPr>
        <i/>
        <sz val="11"/>
        <color theme="1"/>
        <rFont val="Calibri"/>
        <family val="2"/>
        <scheme val="minor"/>
      </rPr>
      <t>compels</t>
    </r>
    <r>
      <rPr>
        <sz val="11"/>
        <color theme="1"/>
        <rFont val="Calibri"/>
        <family val="2"/>
        <scheme val="minor"/>
      </rPr>
      <t xml:space="preserve"> decision makers to follow through.  
When answering the questions below, please </t>
    </r>
    <r>
      <rPr>
        <u/>
        <sz val="11"/>
        <color theme="1"/>
        <rFont val="Calibri"/>
        <family val="2"/>
        <scheme val="minor"/>
      </rPr>
      <t>avoid</t>
    </r>
    <r>
      <rPr>
        <sz val="11"/>
        <color theme="1"/>
        <rFont val="Calibri"/>
        <family val="2"/>
        <scheme val="minor"/>
      </rPr>
      <t xml:space="preserve"> simply ‘checking the box’ to indicate whether your community meets each criterion in name only.  Rather, think critically about the strength of each criterion, ask yourself the questions below, and develop your own questions to assess the viability of each criterion: </t>
    </r>
  </si>
  <si>
    <t xml:space="preserve">The following questions can provide some guidance on evaluating the degree to which land use and development regulations are supportive of TOD.  Many of these questions are not specific to the area under assessment.  They instead assess the regulatory context of the local government as a whole.  Where appropriate, the user should ask these questions specifically for the area under assessment.  </t>
  </si>
  <si>
    <t>The following questions  provide guidance on how to think about the predictability and consistency of the political and development context.  This measure is evaluated through the following criteria, represented as a series of questions.  Each question has a range of point values associated with it, and several questions beneath to help users think critically about each criterion.  Many of these questions require a subjective assessment.  One may argue about whether to give a score of 2 or 3, or 4 or 5.  Please note that the score itself is secondary to critically thinking about the political environment, and assessing where one’s weaknesses and strengths lie, and to develop strategies that build upon the strengths and address weaknesses. 
Rate the criteria on a scale of 1 to 5 for each element, with 5 being the highest and 1 the lowest.  Below each question  are some additional questions in italic font to help you rate the criteria.</t>
  </si>
  <si>
    <t xml:space="preserve">Is there general agreement between elected officials (and within the  general community) on the vision?  </t>
  </si>
  <si>
    <t xml:space="preserve">Do elected officials demonstrate a willingness to generally work with developers to balance their needs with the city’s vision, needs, and goals?  </t>
  </si>
  <si>
    <t xml:space="preserve">5. Is there a local champion (either elected official or community leader with general business or resident support) actively advocating for TOD?  </t>
  </si>
  <si>
    <t xml:space="preserve">A local champion for TOD could be a City Commissioner or a leader of a community organization who shows support for TOD (for example by consistently voicing the importance of TOD at meetings and other events, and through other community discussions). </t>
  </si>
  <si>
    <t xml:space="preserve">The following criteria (shown as a list of questions) assess a local government's or housing authority's level of effort in planning for affordable housing within the station area.  Users should review the housing element of the local government's comprehensive plan for affordable housing policies and programs.  Users should also review the land development regulations and zoning ordinance.  Additional information from the local housing authority should also be considered.    </t>
  </si>
  <si>
    <t>3. Has the local government undertaken efforts to leverage private investment in mixed income housing (e.g. through acquiring and assembling land, rezoning, funding environmental remediation through EPA grants, or by providing in-kind matches, in-lieu fees, or other government funding)?</t>
  </si>
  <si>
    <t>5a. Has the local government or other entity conducted an assessment of affordable housing need?</t>
  </si>
  <si>
    <t>5b. If Yes, has the local government or other entity implemented the recommendations?</t>
  </si>
  <si>
    <t>1. Has the community invested in bicycle facilities within the station area, or committed funds to the installation of bicycle facilities in the Capital Improvement Program (CIP) or MPO Transportation Improvement Program (TIP)?</t>
  </si>
  <si>
    <t>2. Has the community invested in pedestrian facilities within the station area, or committed funds to the construction of pedestrian facilities in the CIP or MPO TIP?</t>
  </si>
  <si>
    <t>3. Has the community invested in streetscaping enhancements and landscaping, or committed funds to streetscaping projects in the CIP or MPO TIP?</t>
  </si>
  <si>
    <t>4. Has the community made an investment in utility infrastructure and maintenance to support desired densities and intensities, or committed funds to doing so in the CIP or MPO TIP?</t>
  </si>
  <si>
    <t>5. Has the community made an investment via grants or other incentives to encourage private sector development of new buildings, or committed funds to doing so in the CIP or MPO TIP?</t>
  </si>
  <si>
    <t xml:space="preserve">Method:  Open the CNT All Transit tool (link provided above). Search for an address  near the center of the station area.  Select the "block group" scale.  Next, click the "transit access score" drop down menu and select "Jobs accessible in 30 minute transit ride."  The tool will then provide the number of jobs.  </t>
  </si>
  <si>
    <t>Method:  Select all the parcels within the station area that have an existing use of park, open space, or similar designation.  Compute the total acreage of the selected parcels and then divide the total by 502.65.</t>
  </si>
  <si>
    <t>Method:  Compile the necessary data for the station area (1/2 mile radius surrounding the transit station).  Compute the ratio of "improvement" to "land value" for each parcel.  Add the acreage of all parcels where the ratio is &lt; 1.0</t>
  </si>
  <si>
    <t>Method: Calculate the number of parcels within each block in the station area. Then take the average across all blocks in the station area.</t>
  </si>
  <si>
    <t xml:space="preserve">Method:  Compute the percent change in per capita income over a ten year period for each block group within the station area.  Then compute the average change of all the block groups within the half-mile station area radius, weighted by area.  </t>
  </si>
  <si>
    <t xml:space="preserve">Method:  Compute the percent change in the population that has a bachelor's degree or higher over a ten year period for each block group within the station area.  Then compute the average change of all the block groups within the half-mile station area radius, weighted by area.  </t>
  </si>
  <si>
    <t>2b. Average parcel size: the number of parcels per block</t>
  </si>
  <si>
    <t>The measure for redevelopment potential is a composite of three different scores.  GIS analysis of readily available data is required.  The data requirements and analysis methods are described for each question below.</t>
  </si>
  <si>
    <t>The percentage of  parcels that are non-vacant single-family residential</t>
  </si>
  <si>
    <t>Method: Select all parcels within the station area that have an existing use of single-family residential.  Remove from this selection any parcels that are currently vacant.  Compute the sum of the acreage of the remaining selected parcels and divide by 502.65.</t>
  </si>
  <si>
    <t xml:space="preserve">The American Community Survey 3-year estimates provide data on median home value and median gross rent by census block group.  Using GIS, compute the weighted average of the median home value and median gross rent for a station area.  The Real Estate Values score takes the average of the  median home value score and the median gross rent score.   </t>
  </si>
  <si>
    <t>Method:  Compile the necessary shapefiles and tables to display median home value by census block group for the entire station area (half-mile radius surrounding the transit station).  Compute the weighted average of the Median Home Value for each block group within the station area, based on the percentage of area of each census block group within the station area.</t>
  </si>
  <si>
    <t>Method:  Compile the necessary shapefiles and tables to display median gross rent by census block group for the entire station area (half-mile radius surrounding the transit station).  Compute the weighted average of the Median Home Value for each block group within the station area, based on the percentage of area of each census block group within the station area.</t>
  </si>
  <si>
    <t>The measure for financial incentives for development evaluates the number of available financial incentive programs for development and whether these incentives have been used to build a project within the station area.</t>
  </si>
  <si>
    <t>The U.S. Decennial Census and American Community Survey’s 3-year estimates provide data on income and educational attainment at the block group level.  This measure is an average of two percentages, each of which are computed using a combination of the Decennial Census and ACS data:
1. Percentage change of per capita income over 10 years (e.g. a 20% increase from $48,000 in 2000 to $57,600 in 2010)
2. Percentage change of the percent of the population age 25+ that has a bachelor’s degree or higher (e.g. a 40% increase from 15% in 2000 to 21% in 2010)</t>
  </si>
  <si>
    <t xml:space="preserve">The Transit Travel Shed measure uses the Center for Neighborhood Technology's (CNT) All Transit tool.  This tool includes a job accessibility measure that calculates the number of jobs accessible by public transportation within 30 minutes.  </t>
  </si>
  <si>
    <r>
      <t xml:space="preserve">The Transit Service &amp; Infrastructure measure evaluates a station area's existing and proposed transit service and existing and proposed transit infrastructure.  The thresholds are differ depending on the station area's envisioned Place Type and Transit Type.  Place Types and Transit Types are based on the Florida TOD Framework and Guidebook, and definitions are provided in the </t>
    </r>
    <r>
      <rPr>
        <i/>
        <sz val="11"/>
        <color theme="1"/>
        <rFont val="Calibri"/>
        <family val="2"/>
        <scheme val="minor"/>
      </rPr>
      <t>Definitions</t>
    </r>
    <r>
      <rPr>
        <sz val="11"/>
        <color theme="1"/>
        <rFont val="Calibri"/>
        <family val="2"/>
        <scheme val="minor"/>
      </rPr>
      <t xml:space="preserve"> tab.  The Transit Service &amp; Infrastructure measure is evaluated through the following series of questions. </t>
    </r>
  </si>
  <si>
    <t>The Framework for TOD in Florida and the Florida TOD Guidebook are available online and can be found here:</t>
  </si>
  <si>
    <t>2. Does the existing transit service frequency meet the standards as specified in the Florida TOD Guidebook (see pages 2-6 to 2-9)?</t>
  </si>
  <si>
    <t>3. Does the existing transit station include supporting infrastructure, such as bicycle parking, pedestrian access, a shelter, and seating?</t>
  </si>
  <si>
    <t>4. Is the station area currently served by more than 1 mode of transit?</t>
  </si>
  <si>
    <t xml:space="preserve">Block size is measured as average block length.  Block size can be calculated through a simple GIS exercise with a shapefile of the complete street network, including all local streets, county streets, and state roadways. </t>
  </si>
  <si>
    <t xml:space="preserve">Method:   The GIS analyst explodes the street network within the station area (an automated process that splits segment lengths at intersections) and computes the average segment length between intersections.  </t>
  </si>
  <si>
    <t xml:space="preserve">The Path Connectivity measure requires a simple visual assessment of an aerial image (e.g. Google Earth) to determine whether any large barriers disrupt the street network, how frequently connections across the barrier are provided, and whether significant portions of the street network are disconnected.  </t>
  </si>
  <si>
    <t>Barriers to path connectivity may include highways, large arterials, waterways, railways, excessively long blocks, and other large scale infrastructure that disconnects the street network.  To determine whether these features are barriers to connectivity, think critically about their scale and length, and how they are integrated into the surrounding urban form.  This measure requires subjective judgment.  Answer as best you can, and think about ways to improve connectivity over these barriers after you have completed the assessment.</t>
  </si>
  <si>
    <t>2. Barriers (see description above for more guidance on how to answer)</t>
  </si>
  <si>
    <t xml:space="preserve">Bicycle comfort can be quantified by calculating the percentage of road centerline miles that have either very slow posted speeds (20 mph or less) or designated bicycle facilities.  Please refer to the User Guide for a more detailed explanation of the reasoning for using these criteria.  </t>
  </si>
  <si>
    <t>Enter the percentage of road centerline miles with posted speeds of 20 mph or less or with designated bicycle facilities.</t>
  </si>
  <si>
    <t>Method:  Compile the necessary data for the station area (half-mile radius surrounding the transit station).  Compute the percentage of street centerline mile that have a designated bicycle facility and/or have a posted speed limit of 20 mph or less</t>
  </si>
  <si>
    <t>Enter the percentage of land within the station area that is considered to be parks or open space.</t>
  </si>
  <si>
    <t>The Civic or Educational Uses measure requires a qualitative assessment of the presence and size of civic, cultural, and educational facilities.  This measure is evaluated through the following series of questions.</t>
  </si>
  <si>
    <t>1. Is there a local elementary, middle, or high school within the station area?</t>
  </si>
  <si>
    <t xml:space="preserve">The Community Events &amp; Branding measure requires a qualitative assessment based on the following series of questions.  </t>
  </si>
  <si>
    <t>1. Does the station area have a well-known name or identity (e.g. Arts District)?</t>
  </si>
  <si>
    <t>3. Are special community events or festivals hosted within the station area (e.g. arts and crafts festival or Fourth of July celebration)?</t>
  </si>
  <si>
    <t>This sheet contains the scoring thresholds for each of the measures, which are shown in yellow.  For each measure, the "Total Points" column pulls in the sum or average number of points for each measure from the "IndScores" sheet, and compares this value to the scoring threshold values to determine the measure's readiness score.</t>
  </si>
  <si>
    <t xml:space="preserve">This sheet computes the points for each question using the input from the orange and yellow cells in the "Assessment Form" tab.  The "Scoring Criteria" column describes the scoring system or references another sheet where a more detailed analysis is performed.  Columns labeled "Points" compute the points from the orange cells in the "Assessment Form" tab.  Columns labeled "Value" simply transpose the values from the yellow cells in the "Assessment Form" tab.  The "Thresholds" sheet uses the data in the "Points" and "Values" columns to compute the readiness score for each measure.  </t>
  </si>
  <si>
    <t>The scoring criteria are described in more detail in the User Guide.  It is possible to change the scoring criteria in this sheet if desired.  
     1. The sheet must first be unlocked.  The password is available upon request.  To request 
         the password, email RPiatkowski@citiesthatwork.com.
     2. Any changes made to the criteria in this sheet will require corresponding 
        changes to the "Thresholds" sheet.
     3. Revising the criteria requires changing the equations in the cell under the
         "Points" column for the desired question.  These equations include several Excel  
          functions, including "IF", "AVERAGE", and "VLOOKUP."</t>
  </si>
  <si>
    <t xml:space="preserve">Once you have completed the Assessment Form, copy and paste the four graphs on the right into the 2-page summary template, using Adobe InDesign.  </t>
  </si>
  <si>
    <t>% Fill</t>
  </si>
  <si>
    <t>% Empty</t>
  </si>
  <si>
    <t>Example</t>
  </si>
  <si>
    <t>Recent development activity may include development projects that are proposed, approved, under construction, or recently completed.  For the purpose of balancing accurate results, easily accessible data, and simple computations, this measure is based on the number of proposed, approved, and under construction multifamily, commercial, and mixed-use projects within the station area.  The number of projects can be determined through a review of the Community Development or Zoning Department records on proposed developments and permits issued for construction and conversations with department staff.</t>
  </si>
  <si>
    <r>
      <t>Data Requirements: U.S. Census Bureau, 2010 ACS 5-Year American Community Survey for</t>
    </r>
    <r>
      <rPr>
        <i/>
        <sz val="11"/>
        <rFont val="Calibri"/>
        <family val="2"/>
        <scheme val="minor"/>
      </rPr>
      <t xml:space="preserve"> 2010  per capita income</t>
    </r>
    <r>
      <rPr>
        <i/>
        <sz val="11"/>
        <color theme="1"/>
        <rFont val="Calibri"/>
        <family val="2"/>
        <scheme val="minor"/>
      </rPr>
      <t xml:space="preserve">; U.S. Census Bureau, 2000 Census Summary File 3 for </t>
    </r>
    <r>
      <rPr>
        <i/>
        <sz val="11"/>
        <rFont val="Calibri"/>
        <family val="2"/>
        <scheme val="minor"/>
      </rPr>
      <t>2000  per capita income</t>
    </r>
  </si>
  <si>
    <t>Data Requirements: U.S. Census Bureau, 2010 ACS 5-Year American Community Survey for 2010 figure; U.S. Census Bureau, 2000 Census Summary File 3 for 2000 figure (Percent bachelor's degree of higher for both sexes)</t>
  </si>
  <si>
    <t xml:space="preserve">2a. Number of unique property owners per acre: the number of unique owners divided by  the sum of parcel acreage, excluding public right-of-way </t>
  </si>
  <si>
    <t>Data Requirements:  County or city tax assessor parcel data</t>
  </si>
  <si>
    <t xml:space="preserve">Method: Sum of unique owners within the station area divided by the sum of the parcel acreage excluding public ROW </t>
  </si>
  <si>
    <r>
      <t>1b.  If a market assessment has been conducted, are financial incentives requir</t>
    </r>
    <r>
      <rPr>
        <b/>
        <sz val="11"/>
        <rFont val="Calibri"/>
        <family val="2"/>
        <scheme val="minor"/>
      </rPr>
      <t>ed for the type of development envisioned</t>
    </r>
    <r>
      <rPr>
        <b/>
        <sz val="11"/>
        <color theme="1"/>
        <rFont val="Calibri"/>
        <family val="2"/>
        <scheme val="minor"/>
      </rPr>
      <t xml:space="preserve">? </t>
    </r>
  </si>
  <si>
    <t>4. Does the station area take advantage of any unique physical or cultural attributes (e.g. culinary district, warehouses, historic architecture)?</t>
  </si>
  <si>
    <t>Please copy and paste these pie charts into the 2-page summary template.</t>
  </si>
  <si>
    <t>Measures with scores of 1 or 2 are represented with an empty circle</t>
  </si>
  <si>
    <t>Measures with scores of 3 or 4 are represented with a half filled circle</t>
  </si>
  <si>
    <t>See Thresholds Sheet</t>
  </si>
  <si>
    <t>Measures with a scores of 5 are represented with a fully  filled circle</t>
  </si>
  <si>
    <t xml:space="preserve">ReadMe tab section on “What if I want to change the assumptions?”   </t>
  </si>
  <si>
    <t>For more information on the assumptions and thresholds, please see the following:</t>
  </si>
  <si>
    <t>The scoring criteria are described in more detail in the User Guide.  It is possible to change the scoring criteria in this sheet if desired.  
     1. The sheet must first be unlocked.  The password is available upon request.  To request 
         the password, email RPiatkowski@citiesthatwork.com.
     2. Changes made to the criteria in this sheet may require corresponding 
        changes to the "Thresholds" sheet.
     3. Revising the criteria requires changing values in the yellow cells.</t>
  </si>
  <si>
    <t xml:space="preserve">The thresholds are described in more detail in the User Guide.  It is possible to change the thresholds in this sheet if desired.  
     1. The sheet must first be unlocked.  The password is available upon request.  To request the password, email 
          RPiatkowski@citiesthatwork.com.
     2. Changes made to the criteria in this sheet may require corresponding changes to the "IndScores" sheet.
     3. There are a number of ways to revise the thresholds.  The Threshold values in the yellow cells may be adjusted by substituting in a 
          desired value in place of an existing value.  The scoring criteria and thresholds can be further customized by changing the equations in 
          the cells under the "Total Points" and/or "Measure Score" column for the desired measure.  These equations include several Excel 
          functions, including "IF", "AVERAGE", and "VLOOKUP."  </t>
  </si>
  <si>
    <t>4. Is there a policy to direct affordable housing into the station area?</t>
  </si>
  <si>
    <t xml:space="preserve">2. Are local or regional financial incentive programs available for projects within the station area to encourage the desired development?  Please select the number of such programs from the dropdown menu to the right.  </t>
  </si>
  <si>
    <t>Superblock:  Consists of a few, widely spaced arterial streets connecting to form a large block.  Side streets may penetrate into the large block, but are typically private and are dead ends.</t>
  </si>
  <si>
    <t xml:space="preserve">Grid:  A small-scale street pattern where local, public streets typically cross at four-way intersections with few or no dead ends.  For the purpose of this tool, a grid  does not have to contain a majority of perpendicular streets.  </t>
  </si>
  <si>
    <t xml:space="preserve">The most readily available data source for speed limits on all roads, including state and local roads, is Navteq, which classifies roads according to categories of speeds in increments of 10 mph. For the purpose of this assessment, roads with speed limits of 20 mph or less are considered comfortable for bicyclists, as are any roads with a designated bicycle facility (e.g. 4 foot wide or wider bicycle lane or cycle track).  </t>
  </si>
  <si>
    <t>Method:  Download the GIS H+T Affordability Index data from the website.  Join this data to the station area block group data in GIS. Compute the weighted average value of all block groups within the station area for  the "Regional Typical" Household type (ht_ami).  For more information on the data, please see CNT's Data Dictionary.  The link is provided below.</t>
  </si>
  <si>
    <t>H+T Affordability Data Dictionary</t>
  </si>
  <si>
    <t xml:space="preserve">Data Requirements:  Roadway network shapefile, Local bicycle facility shapefile, NAVTEQ Streets Data or other shapefile with speed limit data.  </t>
  </si>
  <si>
    <t>The local municipality usually maintains a GIS shapefile of the street network, which may include speed limit data and bicycle facility data.  Local or regional agencies, such as MPOs, may also have bicycle facility data available.  NAVTEQ data may be available from FDOT.  Speed limit information may also be available from a local government or agency, depending on the data they have available.</t>
  </si>
  <si>
    <t xml:space="preserve">The Community Gathering Places measure is the percentage of area within the half-mile radius station area that is considered to be parks or open space.  This value can be calculated from the county or city tax assessor’s GIS parcel shapefile.  </t>
  </si>
  <si>
    <t>This measure reflects the desirability of the area from the market perspective.  It is important to note that from a social equity perspective, increasing trends in income levels indicate that medium- and low-income households may not be able to afford to live in the station area in the future.  It is important to maintain a diverse housing stock for a mix of incomes.  It is also important to note that trends in income levels and educational attainment are increasing statewide, and the thresholds for scoring this measure are based on a comparison with regional trends.</t>
  </si>
  <si>
    <r>
      <rPr>
        <b/>
        <sz val="17"/>
        <color rgb="FF1F547E"/>
        <rFont val="Myriad Pro"/>
        <family val="2"/>
      </rPr>
      <t>Understanding Opportunities for Transit Oriented Development:</t>
    </r>
    <r>
      <rPr>
        <sz val="17"/>
        <color rgb="FF1F547E"/>
        <rFont val="Myriad Pro"/>
        <family val="2"/>
      </rPr>
      <t xml:space="preserve"> </t>
    </r>
    <r>
      <rPr>
        <i/>
        <sz val="17"/>
        <color rgb="FF1F547E"/>
        <rFont val="Myriad Pro"/>
        <family val="2"/>
      </rPr>
      <t>An Analysis of Readiness</t>
    </r>
  </si>
  <si>
    <t xml:space="preserve">What is the TOD Readiness Tool? </t>
  </si>
  <si>
    <t>Station Area Type:</t>
  </si>
  <si>
    <t>Future Transit Type:</t>
  </si>
  <si>
    <t>Station Area Name:</t>
  </si>
  <si>
    <t xml:space="preserve">Achieving transit oriented development (TOD) around a transit station is an evolutionary process with many factors driving readiness for TOD to take place.  The TOD readiness tool: </t>
  </si>
  <si>
    <r>
      <t xml:space="preserve">Provides planners with a </t>
    </r>
    <r>
      <rPr>
        <sz val="10"/>
        <color rgb="FF1F547E"/>
        <rFont val="Arial"/>
        <family val="2"/>
      </rPr>
      <t>simple assessment</t>
    </r>
    <r>
      <rPr>
        <sz val="10"/>
        <color rgb="FF575758"/>
        <rFont val="Arial"/>
        <family val="2"/>
      </rPr>
      <t xml:space="preserve"> of readiness for any area - urban or rural, large or small, with or without  existing or proposed transit service (below) </t>
    </r>
  </si>
  <si>
    <r>
      <t xml:space="preserve">Helps planners </t>
    </r>
    <r>
      <rPr>
        <sz val="10"/>
        <color rgb="FF1F547E"/>
        <rFont val="Arial"/>
        <family val="2"/>
      </rPr>
      <t>determine strategies</t>
    </r>
    <r>
      <rPr>
        <sz val="10"/>
        <color rgb="FF575758"/>
        <rFont val="Arial"/>
        <family val="2"/>
      </rPr>
      <t xml:space="preserve"> to increase readiness in response to the assessment (see back page) </t>
    </r>
  </si>
  <si>
    <t>l</t>
  </si>
  <si>
    <t>Conditions in earliest stage of development</t>
  </si>
  <si>
    <t>Conditions moving towards TOD</t>
  </si>
  <si>
    <t>Conditions supportive of TOD</t>
  </si>
  <si>
    <t>LEGEND:</t>
  </si>
  <si>
    <t>20 MEASURE ASSESSMENT</t>
  </si>
  <si>
    <t>READINESS ASSESSMENT</t>
  </si>
  <si>
    <t>READINESS</t>
  </si>
  <si>
    <t>EXISTING CONDITIONS</t>
  </si>
  <si>
    <t>Compelling Vision:</t>
  </si>
  <si>
    <t xml:space="preserve">A clearly articulated adopted vision of the scale, intensity, character, amenities, and locale of development is a paramount first step towards TOD.  </t>
  </si>
  <si>
    <t>Supportive Regulations:</t>
  </si>
  <si>
    <t>Land use and land development regulations that control densities, land use mix, pedestrian-oriented design and parking strategies are the regulatory ‘teeth’ to implement the vision.</t>
  </si>
  <si>
    <t xml:space="preserve">Predictable and Consistent Political and Development Context:  
</t>
  </si>
  <si>
    <t xml:space="preserve">Affordable Housing Policies: 
</t>
  </si>
  <si>
    <t>Public Investment:</t>
  </si>
  <si>
    <t>Recent Development Activity:</t>
  </si>
  <si>
    <t>Redevelopment Potential:</t>
  </si>
  <si>
    <t>Real Estate Values:</t>
  </si>
  <si>
    <t>Financial Incentives for Development:</t>
  </si>
  <si>
    <t>Trends in Income and Educational Attainment Data:</t>
  </si>
  <si>
    <t>Transit Travel Shed:</t>
  </si>
  <si>
    <t>Transit Service and Infrastructure:</t>
  </si>
  <si>
    <t>Block Size:</t>
  </si>
  <si>
    <t>Path Connectivity:</t>
  </si>
  <si>
    <t>Bicycle Comfort:</t>
  </si>
  <si>
    <t>Community Gathering Places:</t>
  </si>
  <si>
    <t>Diversity of Existing Uses:</t>
  </si>
  <si>
    <t>Civic or Educational Uses:</t>
  </si>
  <si>
    <t>Community Events and Branding:</t>
  </si>
  <si>
    <t>Cities with a consistent and receptive approach towards development and a predictable timeline for approval and permitting processes are more attractive to developers.</t>
  </si>
  <si>
    <t xml:space="preserve">Policies to maintain a diverse housing stock with workforce housing increases access to transit and ridership potential.  </t>
  </si>
  <si>
    <t>Capital program planning, infrastructure investments and related financial incentives ensure adequate capacity for higher density development and demonstrate public sector commitment.</t>
  </si>
  <si>
    <t>Proposed, under construction, and new residential, mixed-use and commercial development indicate developer interest.</t>
  </si>
  <si>
    <t>The ease with which redevelopment can occur based on underutilized or vacant parcels, land uses, parcel size, and ownership.</t>
  </si>
  <si>
    <t>Property values measure market strength and the desire for compact development.</t>
  </si>
  <si>
    <t>Mixed-use TOD projects are typically more expensive to construct and may require financial incentives to bridge the gap in a project’s pro forma.</t>
  </si>
  <si>
    <t>Increases in income and education levels indicate a growing interest in the neighborhood and the  potential for capturing choice ridership.</t>
  </si>
  <si>
    <t>The number of jobs accessible by transit influences how desirable a station area is to potential new businesses or residents.</t>
  </si>
  <si>
    <t xml:space="preserve">Areas with existing or funded transit service are more likely to attract development.  The type of transit service and the amenities at the station are also influential.   </t>
  </si>
  <si>
    <t>Smaller block sizes promote pedestrian scaled development and walkability.</t>
  </si>
  <si>
    <t>Physical barriers to connectivity inhibit pedestrian and bicyclist access to transit, shopping, jobs, and services.</t>
  </si>
  <si>
    <t>Accommodating bicyclists can expand transit station catchment areas far beyond the typical pedestrian shed.</t>
  </si>
  <si>
    <t xml:space="preserve">Parks, public plazas and squares, and other areas of public open space are essential amenities and social catalysts for TOD.  </t>
  </si>
  <si>
    <t>A measure of whether daily errands can be made by walking as determined by Walk Score.</t>
  </si>
  <si>
    <t>Civic, cultural and educational institutions can function as anchors for development and as destinations attracting people to the station area.</t>
  </si>
  <si>
    <t xml:space="preserve">Hosting community events can develop an identity for the area, celebrating its unique character and market the area as an attractive place.  </t>
  </si>
  <si>
    <t>Affordability of living in a location depends on the combined costs of housing and transportation, and captures the location-efficiency of the area.</t>
  </si>
  <si>
    <t>ASSESSMENT</t>
  </si>
  <si>
    <t>STRENGTHS:</t>
  </si>
  <si>
    <t>DRAFT</t>
  </si>
  <si>
    <r>
      <rPr>
        <vertAlign val="superscript"/>
        <sz val="8"/>
        <color theme="1"/>
        <rFont val="Arial"/>
        <family val="2"/>
      </rPr>
      <t>1</t>
    </r>
    <r>
      <rPr>
        <sz val="8"/>
        <color theme="1"/>
        <rFont val="Arial"/>
        <family val="2"/>
      </rPr>
      <t>Framework for TOD in Florida: www.fltod.com</t>
    </r>
  </si>
  <si>
    <t>WEAKNESSES:</t>
  </si>
  <si>
    <t>ENTER NAME</t>
  </si>
  <si>
    <r>
      <t xml:space="preserve">The following 20 measures assess how ‘ready’ an area is for TOD to happen. The goal is not necessarily to achieve full circles for every measure, but rather to understand the strengths and weaknesses of the area and build upon them. The accompanying </t>
    </r>
    <r>
      <rPr>
        <sz val="10"/>
        <color rgb="FF1F547E"/>
        <rFont val="Arial"/>
        <family val="2"/>
      </rPr>
      <t>User Guide</t>
    </r>
    <r>
      <rPr>
        <sz val="10"/>
        <color rgb="FF575758"/>
        <rFont val="Arial"/>
        <family val="2"/>
      </rPr>
      <t xml:space="preserve"> describes how to evaluate each measure. The measures are sensitive to the different station area place types as defined in the </t>
    </r>
    <r>
      <rPr>
        <sz val="10"/>
        <color rgb="FF1F547E"/>
        <rFont val="Arial"/>
        <family val="2"/>
      </rPr>
      <t>Framework for TOD in Florida</t>
    </r>
    <r>
      <rPr>
        <vertAlign val="superscript"/>
        <sz val="10"/>
        <color rgb="FF575758"/>
        <rFont val="Arial"/>
        <family val="2"/>
      </rPr>
      <t>1</t>
    </r>
    <r>
      <rPr>
        <sz val="10"/>
        <color rgb="FF575758"/>
        <rFont val="Arial"/>
        <family val="2"/>
      </rPr>
      <t xml:space="preserve">.  </t>
    </r>
  </si>
  <si>
    <t>Next Steps: Developing Strategies</t>
  </si>
  <si>
    <r>
      <t xml:space="preserve">Once the assessment is complete, a community can begin to identify strategies to build upon the area’s strengths and address weaknesses.  
</t>
    </r>
    <r>
      <rPr>
        <sz val="10"/>
        <color rgb="FF1F547E"/>
        <rFont val="Arial"/>
        <family val="2"/>
      </rPr>
      <t xml:space="preserve">
A critical first step to achieving TOD is articulating a clear and compelling vision for the area that can guide the rest of the community’s efforts.</t>
    </r>
    <r>
      <rPr>
        <sz val="10"/>
        <color theme="1"/>
        <rFont val="Arial"/>
        <family val="2"/>
      </rPr>
      <t xml:space="preserve">
Planners should use the assessment to think critically about their strengths and weaknesses and determine the best strategies for their unique community. 
The strategies should address specific opportunities to increase a community’s readiness for TOD.  </t>
    </r>
  </si>
  <si>
    <r>
      <t xml:space="preserve">Does </t>
    </r>
    <r>
      <rPr>
        <sz val="12"/>
        <color rgb="FFFF0000"/>
        <rFont val="Arial"/>
        <family val="2"/>
      </rPr>
      <t>STATION</t>
    </r>
    <r>
      <rPr>
        <sz val="12"/>
        <color rgb="FF1F547E"/>
        <rFont val="Arial"/>
        <family val="2"/>
      </rPr>
      <t xml:space="preserve"> Have a Compelling Vision?  </t>
    </r>
  </si>
  <si>
    <t xml:space="preserve"> Station Area Vision</t>
  </si>
  <si>
    <t>STRATEGIES</t>
  </si>
  <si>
    <t>}</t>
  </si>
  <si>
    <r>
      <rPr>
        <b/>
        <i/>
        <sz val="11"/>
        <color rgb="FF00B050"/>
        <rFont val="Arial"/>
        <family val="2"/>
      </rPr>
      <t>Policy Strategy 1</t>
    </r>
    <r>
      <rPr>
        <sz val="11"/>
        <color theme="1"/>
        <rFont val="Arial"/>
        <family val="2"/>
      </rPr>
      <t xml:space="preserve"> Complete this Section</t>
    </r>
  </si>
  <si>
    <r>
      <rPr>
        <b/>
        <i/>
        <sz val="11"/>
        <color rgb="FF00B050"/>
        <rFont val="Arial"/>
        <family val="2"/>
      </rPr>
      <t>Policy Strategy 2</t>
    </r>
    <r>
      <rPr>
        <sz val="11"/>
        <color theme="1"/>
        <rFont val="Arial"/>
        <family val="2"/>
      </rPr>
      <t xml:space="preserve"> Complete this Section</t>
    </r>
  </si>
  <si>
    <r>
      <rPr>
        <b/>
        <i/>
        <sz val="11"/>
        <color rgb="FF00B050"/>
        <rFont val="Arial"/>
        <family val="2"/>
      </rPr>
      <t>Market Strategy 1</t>
    </r>
    <r>
      <rPr>
        <sz val="11"/>
        <color theme="1"/>
        <rFont val="Arial"/>
        <family val="2"/>
      </rPr>
      <t xml:space="preserve"> Complete this Section</t>
    </r>
  </si>
  <si>
    <r>
      <rPr>
        <b/>
        <i/>
        <sz val="11"/>
        <color rgb="FF00B050"/>
        <rFont val="Arial"/>
        <family val="2"/>
      </rPr>
      <t>Market Strategy 2</t>
    </r>
    <r>
      <rPr>
        <sz val="11"/>
        <color theme="1"/>
        <rFont val="Arial"/>
        <family val="2"/>
      </rPr>
      <t xml:space="preserve"> Complete this Section</t>
    </r>
  </si>
  <si>
    <t>PHYSCIAL</t>
  </si>
  <si>
    <r>
      <rPr>
        <b/>
        <i/>
        <sz val="11"/>
        <color rgb="FF00B050"/>
        <rFont val="Arial"/>
        <family val="2"/>
      </rPr>
      <t>Physical Strategy 1</t>
    </r>
    <r>
      <rPr>
        <sz val="11"/>
        <color theme="1"/>
        <rFont val="Arial"/>
        <family val="2"/>
      </rPr>
      <t xml:space="preserve"> Complete this Section</t>
    </r>
  </si>
  <si>
    <r>
      <rPr>
        <b/>
        <i/>
        <sz val="11"/>
        <color rgb="FF00B050"/>
        <rFont val="Arial"/>
        <family val="2"/>
      </rPr>
      <t>Physical Strategy 2</t>
    </r>
    <r>
      <rPr>
        <sz val="11"/>
        <color theme="1"/>
        <rFont val="Arial"/>
        <family val="2"/>
      </rPr>
      <t xml:space="preserve"> Complete this Section</t>
    </r>
  </si>
  <si>
    <r>
      <rPr>
        <b/>
        <i/>
        <sz val="11"/>
        <color rgb="FF00B050"/>
        <rFont val="Arial"/>
        <family val="2"/>
      </rPr>
      <t>Social Strategy 1</t>
    </r>
    <r>
      <rPr>
        <sz val="11"/>
        <color theme="1"/>
        <rFont val="Arial"/>
        <family val="2"/>
      </rPr>
      <t xml:space="preserve"> Complete this Section</t>
    </r>
  </si>
  <si>
    <r>
      <rPr>
        <b/>
        <i/>
        <sz val="11"/>
        <color rgb="FF00B050"/>
        <rFont val="Arial"/>
        <family val="2"/>
      </rPr>
      <t>Social Strategy 2</t>
    </r>
    <r>
      <rPr>
        <sz val="11"/>
        <color theme="1"/>
        <rFont val="Arial"/>
        <family val="2"/>
      </rPr>
      <t xml:space="preserve"> Complete this Section</t>
    </r>
  </si>
  <si>
    <t>TAKE 
AWAY:</t>
  </si>
  <si>
    <t>Housing and Transportation Affordability:</t>
  </si>
  <si>
    <t>1 point if recommendations implemented</t>
  </si>
  <si>
    <t>Additional 1.5 points if mandatory</t>
  </si>
  <si>
    <t>1 point if Grid Pattern</t>
  </si>
  <si>
    <t>Step 3: Fill Out the 2-Page Summary Sheet</t>
  </si>
  <si>
    <t>Before printing the summary, ensure that the page breaks are set such that the summary is printed on two pages.  Further instructions on completing the summary sheet are located within the tab.  For an example of a completed summary sheet, please see the link below:</t>
  </si>
  <si>
    <t>Example Summary Sheet</t>
  </si>
  <si>
    <t>For measures that require self-rating, it does not matter as much whether you receive a score of one or two; or a four vs. five.  Rather, the intent is to develop a better understanding of the attributes that indicate readiness for TOD and to determine how well the area under assessment has achieved those attributes.  Evaluating each measure on a score of 1 to 5 provides a simple way to gauge the level of readiness and helps the user to identify strategies to reach a higher level of readiness.</t>
  </si>
  <si>
    <t>The grey tabs contain formulas that calculate the scores and other data necessary for the user interface.  The grey tabs are locked to preserve functionality.  If you would like to modify the assumptions of the calculations, please refer to the "What if I want to change the assumptions?" description at the bottom of this ReadMe tab.</t>
  </si>
  <si>
    <t>The Summary Sheet tab provides a template for organizing the assessment results in a format for sharing with elected officials, the public, developers, and other interested stakeholders.  The template automatically populates the graphs and circles.  The person using the tool must critically think about the results to develop and enter in the key strengths and weaknesses, adjust the arrows for the levels of readiness, and develop strategies for improving the level of readiness.  The tool does not automatically create strategies, but provides an easy-to-see assessment of the full spectrum of factors affecting TOD readiness.</t>
  </si>
  <si>
    <t>Enter the station or station area name in the cell labeled "ENTER NAME"</t>
  </si>
  <si>
    <t>In the space provided to the left, place an aerial image of the station area.  If possible, denote the 1/4 mile and 1/2 mile distances from the transit station.</t>
  </si>
  <si>
    <t>Adjust the arrows on the right side of the "READINESS" column to reflect the direction in which the assessed values should move towards in order to increase the level of readiness.</t>
  </si>
  <si>
    <t>The circles on the left side of the "READINESS" column and the "READINESS ASSESSMENT" graphs will be automatically populated as the Assessment Form is completed.</t>
  </si>
  <si>
    <t>A</t>
  </si>
  <si>
    <t>B</t>
  </si>
  <si>
    <t>In spaces labeled "A" and "B" to the left, enter a description of the vision or plans for the station area.</t>
  </si>
  <si>
    <t>Provide a "Take Away" including a summary of the station area's strengths and the next steps it can take to become more ready for TOD.</t>
  </si>
  <si>
    <t>In the same cell as the arrows, enter a brief strategy or description of how the measure can be improved or maintained corresponding to the direction of the respective arrow.  Examples may include, "Improve Predictability" or "Increase Affordable Housing."  More detailed strategies should be provided on page 2 of the Summary Sheet.</t>
  </si>
  <si>
    <t>Based on the results of the assessment, briefly describe the station areas greatest strengths and weaknesses affecting TOD readiness.</t>
  </si>
  <si>
    <t>Enter an plan or perspective of the vision for the station area here</t>
  </si>
  <si>
    <t>In this section, provide more detailed strategies on how the  level of readiness for the measures in each of the four categories can be improved. Start each strategy off with a key action statement using the green, bold text.  The remaining description can be included using the standard text shown as "Complete this Section."</t>
  </si>
  <si>
    <t>Instructions for filling out the Summary Sheet.  DO NOT PRINT</t>
  </si>
  <si>
    <t>If you would like to change the assumptions or formulas for one or more measures, you  will need to unlock and modify the grey tabs in this spreadsheet.  To obtain the password to unlock the tabs, please send an email request to:</t>
  </si>
  <si>
    <t xml:space="preserve">TOD@citiesthatwork.com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</si>
</sst>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quot;$&quot;#,##0"/>
    <numFmt numFmtId="165" formatCode="&quot;$&quot;#,##0.00"/>
    <numFmt numFmtId="166" formatCode="&quot;$&quot;#,##0.0"/>
    <numFmt numFmtId="167" formatCode="_(* #,##0_);_(* \(#,##0\);_(* &quot;-&quot;??_);_(@_)"/>
    <numFmt numFmtId="168" formatCode="[$-409]d\-mmm\-yyyy;@"/>
  </numFmts>
  <fonts count="68" x14ac:knownFonts="1">
    <font>
      <sz val="11"/>
      <color theme="1"/>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1"/>
      <name val="Calibri"/>
      <family val="2"/>
      <scheme val="minor"/>
    </font>
    <font>
      <b/>
      <u/>
      <sz val="11"/>
      <color theme="1"/>
      <name val="Calibri"/>
      <family val="2"/>
      <scheme val="minor"/>
    </font>
    <font>
      <i/>
      <sz val="11"/>
      <color theme="1"/>
      <name val="Calibri"/>
      <family val="2"/>
      <scheme val="minor"/>
    </font>
    <font>
      <sz val="11"/>
      <color theme="1"/>
      <name val="Arial"/>
      <family val="2"/>
    </font>
    <font>
      <u/>
      <sz val="11"/>
      <color theme="10"/>
      <name val="Calibri"/>
      <family val="2"/>
      <scheme val="minor"/>
    </font>
    <font>
      <sz val="14"/>
      <color theme="1"/>
      <name val="Calibri"/>
      <family val="2"/>
      <scheme val="minor"/>
    </font>
    <font>
      <u/>
      <sz val="11"/>
      <color theme="1"/>
      <name val="Calibri"/>
      <family val="2"/>
      <scheme val="minor"/>
    </font>
    <font>
      <b/>
      <sz val="11"/>
      <color rgb="FFFF0000"/>
      <name val="Calibri"/>
      <family val="2"/>
      <scheme val="minor"/>
    </font>
    <font>
      <sz val="11"/>
      <color theme="0" tint="-0.249977111117893"/>
      <name val="Calibri"/>
      <family val="2"/>
      <scheme val="minor"/>
    </font>
    <font>
      <sz val="18"/>
      <color theme="1"/>
      <name val="Calibri"/>
      <family val="2"/>
      <scheme val="minor"/>
    </font>
    <font>
      <sz val="16"/>
      <color theme="1"/>
      <name val="Calibri"/>
      <family val="2"/>
      <scheme val="minor"/>
    </font>
    <font>
      <sz val="11"/>
      <color rgb="FFFF0000"/>
      <name val="Calibri"/>
      <family val="2"/>
      <scheme val="minor"/>
    </font>
    <font>
      <i/>
      <sz val="11"/>
      <color rgb="FF3F3F76"/>
      <name val="Calibri"/>
      <family val="2"/>
      <scheme val="minor"/>
    </font>
    <font>
      <sz val="24"/>
      <color theme="1"/>
      <name val="Calibri"/>
      <family val="2"/>
      <scheme val="minor"/>
    </font>
    <font>
      <u/>
      <sz val="14"/>
      <color theme="1"/>
      <name val="Calibri"/>
      <family val="2"/>
      <scheme val="minor"/>
    </font>
    <font>
      <b/>
      <sz val="14"/>
      <color theme="1"/>
      <name val="Calibri"/>
      <family val="2"/>
      <scheme val="minor"/>
    </font>
    <font>
      <sz val="11"/>
      <color theme="1"/>
      <name val="Calibri"/>
      <family val="2"/>
      <scheme val="minor"/>
    </font>
    <font>
      <sz val="11"/>
      <color rgb="FF9C6500"/>
      <name val="Calibri"/>
      <family val="2"/>
      <scheme val="minor"/>
    </font>
    <font>
      <i/>
      <sz val="11"/>
      <color rgb="FF7F7F7F"/>
      <name val="Calibri"/>
      <family val="2"/>
      <scheme val="minor"/>
    </font>
    <font>
      <b/>
      <u/>
      <sz val="12"/>
      <color theme="1"/>
      <name val="Calibri"/>
      <family val="2"/>
      <scheme val="minor"/>
    </font>
    <font>
      <b/>
      <sz val="11"/>
      <color rgb="FF0070C0"/>
      <name val="Calibri"/>
      <family val="2"/>
      <scheme val="minor"/>
    </font>
    <font>
      <b/>
      <sz val="11"/>
      <color rgb="FFC8A200"/>
      <name val="Calibri"/>
      <family val="2"/>
      <scheme val="minor"/>
    </font>
    <font>
      <sz val="10"/>
      <color theme="1"/>
      <name val="Calibri"/>
      <family val="2"/>
      <scheme val="minor"/>
    </font>
    <font>
      <sz val="8"/>
      <color indexed="81"/>
      <name val="Tahoma"/>
      <charset val="1"/>
    </font>
    <font>
      <b/>
      <sz val="8"/>
      <color indexed="81"/>
      <name val="Tahoma"/>
      <charset val="1"/>
    </font>
    <font>
      <b/>
      <u/>
      <sz val="11"/>
      <color rgb="FF0070C0"/>
      <name val="Calibri"/>
      <family val="2"/>
      <scheme val="minor"/>
    </font>
    <font>
      <i/>
      <sz val="11"/>
      <name val="Calibri"/>
      <family val="2"/>
      <scheme val="minor"/>
    </font>
    <font>
      <i/>
      <u/>
      <sz val="11"/>
      <name val="Calibri"/>
      <family val="2"/>
      <scheme val="minor"/>
    </font>
    <font>
      <b/>
      <i/>
      <sz val="8"/>
      <color rgb="FFFA7D00"/>
      <name val="Calibri"/>
      <family val="2"/>
      <scheme val="minor"/>
    </font>
    <font>
      <b/>
      <sz val="11"/>
      <name val="Calibri"/>
      <family val="2"/>
      <scheme val="minor"/>
    </font>
    <font>
      <b/>
      <sz val="12"/>
      <color rgb="FFFF0000"/>
      <name val="Calibri"/>
      <family val="2"/>
      <scheme val="minor"/>
    </font>
    <font>
      <sz val="11"/>
      <color theme="1"/>
      <name val="Myriad Pro"/>
      <family val="2"/>
    </font>
    <font>
      <sz val="17"/>
      <color theme="1"/>
      <name val="Myriad Pro"/>
      <family val="2"/>
    </font>
    <font>
      <b/>
      <sz val="17"/>
      <color rgb="FF1F547E"/>
      <name val="Myriad Pro"/>
      <family val="2"/>
    </font>
    <font>
      <sz val="17"/>
      <color rgb="FF1F547E"/>
      <name val="Myriad Pro"/>
      <family val="2"/>
    </font>
    <font>
      <i/>
      <sz val="17"/>
      <color rgb="FF1F547E"/>
      <name val="Myriad Pro"/>
      <family val="2"/>
    </font>
    <font>
      <sz val="12"/>
      <color rgb="FF1F547E"/>
      <name val="Myriad Pro"/>
      <family val="2"/>
    </font>
    <font>
      <sz val="10"/>
      <color rgb="FF575758"/>
      <name val="Myriad Pro"/>
      <family val="2"/>
    </font>
    <font>
      <sz val="10"/>
      <color theme="1"/>
      <name val="Arial"/>
      <family val="2"/>
    </font>
    <font>
      <sz val="10"/>
      <color rgb="FF575758"/>
      <name val="Arial"/>
      <family val="2"/>
    </font>
    <font>
      <sz val="10"/>
      <color rgb="FF1F547E"/>
      <name val="Arial"/>
      <family val="2"/>
    </font>
    <font>
      <sz val="9"/>
      <color rgb="FF575758"/>
      <name val="Wingdings"/>
      <charset val="2"/>
    </font>
    <font>
      <sz val="11"/>
      <color rgb="FF1F547E"/>
      <name val="Myriad Pro"/>
      <family val="2"/>
    </font>
    <font>
      <vertAlign val="superscript"/>
      <sz val="10"/>
      <color rgb="FF575758"/>
      <name val="Arial"/>
      <family val="2"/>
    </font>
    <font>
      <sz val="13"/>
      <color theme="0"/>
      <name val="Arial"/>
      <family val="2"/>
    </font>
    <font>
      <sz val="12"/>
      <color theme="0"/>
      <name val="Arial"/>
      <family val="2"/>
    </font>
    <font>
      <sz val="9"/>
      <color theme="1"/>
      <name val="Arial"/>
      <family val="2"/>
    </font>
    <font>
      <sz val="16"/>
      <color theme="0"/>
      <name val="Arial"/>
      <family val="2"/>
    </font>
    <font>
      <b/>
      <i/>
      <sz val="9"/>
      <color rgb="FF00B050"/>
      <name val="Arial"/>
      <family val="2"/>
    </font>
    <font>
      <b/>
      <i/>
      <sz val="11"/>
      <color rgb="FF00B050"/>
      <name val="Myriad Pro"/>
      <family val="2"/>
    </font>
    <font>
      <sz val="12"/>
      <color rgb="FF00B050"/>
      <name val="Myriad Pro"/>
      <family val="2"/>
    </font>
    <font>
      <sz val="16"/>
      <color rgb="FF00B050"/>
      <name val="Myriad Pro"/>
      <family val="2"/>
    </font>
    <font>
      <b/>
      <sz val="12"/>
      <color rgb="FFFF0000"/>
      <name val="Myriad Pro"/>
      <family val="2"/>
    </font>
    <font>
      <sz val="8"/>
      <color theme="1"/>
      <name val="Arial"/>
      <family val="2"/>
    </font>
    <font>
      <vertAlign val="superscript"/>
      <sz val="8"/>
      <color theme="1"/>
      <name val="Arial"/>
      <family val="2"/>
    </font>
    <font>
      <b/>
      <sz val="10"/>
      <color rgb="FF00B050"/>
      <name val="Arial"/>
      <family val="2"/>
    </font>
    <font>
      <sz val="10"/>
      <color rgb="FF1F547E"/>
      <name val="MV Boli"/>
    </font>
    <font>
      <sz val="12"/>
      <color rgb="FF1F547E"/>
      <name val="Arial"/>
      <family val="2"/>
    </font>
    <font>
      <sz val="12"/>
      <color rgb="FFFF0000"/>
      <name val="Arial"/>
      <family val="2"/>
    </font>
    <font>
      <sz val="16"/>
      <color theme="0"/>
      <name val="Myriad Pro"/>
      <family val="2"/>
    </font>
    <font>
      <sz val="36"/>
      <color rgb="FFEDC951"/>
      <name val="Wingdings 3"/>
      <family val="1"/>
      <charset val="2"/>
    </font>
    <font>
      <sz val="11"/>
      <color rgb="FF00B050"/>
      <name val="Arial"/>
      <family val="2"/>
    </font>
    <font>
      <b/>
      <i/>
      <sz val="11"/>
      <color rgb="FF00B050"/>
      <name val="Arial"/>
      <family val="2"/>
    </font>
    <font>
      <i/>
      <u/>
      <sz val="11"/>
      <color rgb="FF7F7F7F"/>
      <name val="Calibri"/>
      <family val="2"/>
      <scheme val="minor"/>
    </font>
  </fonts>
  <fills count="14">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EB9C"/>
      </patternFill>
    </fill>
    <fill>
      <patternFill patternType="solid">
        <fgColor rgb="FFFFFFCC"/>
      </patternFill>
    </fill>
    <fill>
      <patternFill patternType="solid">
        <fgColor rgb="FFFFFF99"/>
        <bgColor indexed="64"/>
      </patternFill>
    </fill>
    <fill>
      <patternFill patternType="solid">
        <fgColor rgb="FF00A0B0"/>
        <bgColor indexed="64"/>
      </patternFill>
    </fill>
    <fill>
      <patternFill patternType="solid">
        <fgColor rgb="FFF9EDC7"/>
        <bgColor indexed="64"/>
      </patternFill>
    </fill>
    <fill>
      <patternFill patternType="solid">
        <fgColor rgb="FFD7D7D7"/>
        <bgColor indexed="64"/>
      </patternFill>
    </fill>
  </fills>
  <borders count="4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n">
        <color rgb="FF7F7F7F"/>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rgb="FF7F7F7F"/>
      </right>
      <top/>
      <bottom/>
      <diagonal/>
    </border>
    <border>
      <left style="medium">
        <color indexed="64"/>
      </left>
      <right style="medium">
        <color indexed="64"/>
      </right>
      <top style="medium">
        <color indexed="64"/>
      </top>
      <bottom style="medium">
        <color indexed="64"/>
      </bottom>
      <diagonal/>
    </border>
    <border>
      <left/>
      <right style="thin">
        <color rgb="FF7F7F7F"/>
      </right>
      <top style="thin">
        <color rgb="FF7F7F7F"/>
      </top>
      <bottom/>
      <diagonal/>
    </border>
    <border>
      <left style="thin">
        <color rgb="FF7F7F7F"/>
      </left>
      <right style="thin">
        <color rgb="FF7F7F7F"/>
      </right>
      <top style="thin">
        <color rgb="FF7F7F7F"/>
      </top>
      <bottom/>
      <diagonal/>
    </border>
    <border>
      <left style="thin">
        <color indexed="64"/>
      </left>
      <right/>
      <top style="thin">
        <color indexed="64"/>
      </top>
      <bottom/>
      <diagonal/>
    </border>
    <border>
      <left/>
      <right style="thin">
        <color indexed="64"/>
      </right>
      <top style="thin">
        <color indexed="64"/>
      </top>
      <bottom/>
      <diagonal/>
    </border>
    <border>
      <left style="thin">
        <color rgb="FF7F7F7F"/>
      </left>
      <right style="thin">
        <color rgb="FF7F7F7F"/>
      </right>
      <top/>
      <bottom style="thin">
        <color rgb="FF7F7F7F"/>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7F7F7F"/>
      </left>
      <right style="thin">
        <color indexed="64"/>
      </right>
      <top style="thin">
        <color rgb="FF7F7F7F"/>
      </top>
      <bottom/>
      <diagonal/>
    </border>
    <border>
      <left style="thin">
        <color rgb="FF7F7F7F"/>
      </left>
      <right style="thin">
        <color indexed="64"/>
      </right>
      <top/>
      <bottom style="medium">
        <color indexed="64"/>
      </bottom>
      <diagonal/>
    </border>
    <border>
      <left/>
      <right style="thin">
        <color rgb="FF7F7F7F"/>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thin">
        <color rgb="FFB2B2B2"/>
      </left>
      <right style="thin">
        <color rgb="FFB2B2B2"/>
      </right>
      <top style="thin">
        <color rgb="FFB2B2B2"/>
      </top>
      <bottom style="thin">
        <color rgb="FFB2B2B2"/>
      </bottom>
      <diagonal/>
    </border>
    <border>
      <left/>
      <right/>
      <top/>
      <bottom style="thin">
        <color rgb="FF3F3F3F"/>
      </bottom>
      <diagonal/>
    </border>
    <border>
      <left/>
      <right style="thin">
        <color rgb="FF7F7F7F"/>
      </right>
      <top/>
      <bottom style="thin">
        <color rgb="FF3F3F3F"/>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rgb="FF3F3F3F"/>
      </top>
      <bottom/>
      <diagonal/>
    </border>
    <border>
      <left/>
      <right style="thin">
        <color rgb="FF7F7F7F"/>
      </right>
      <top style="thin">
        <color rgb="FF3F3F3F"/>
      </top>
      <bottom/>
      <diagonal/>
    </border>
    <border>
      <left/>
      <right/>
      <top style="thin">
        <color rgb="FF7F7F7F"/>
      </top>
      <bottom style="thin">
        <color rgb="FF7F7F7F"/>
      </bottom>
      <diagonal/>
    </border>
    <border>
      <left/>
      <right/>
      <top style="thin">
        <color rgb="FF7F7F7F"/>
      </top>
      <bottom/>
      <diagonal/>
    </border>
    <border>
      <left/>
      <right style="thin">
        <color rgb="FF575758"/>
      </right>
      <top/>
      <bottom/>
      <diagonal/>
    </border>
    <border>
      <left style="thin">
        <color rgb="FF575758"/>
      </left>
      <right/>
      <top style="thin">
        <color rgb="FF575758"/>
      </top>
      <bottom/>
      <diagonal/>
    </border>
    <border>
      <left/>
      <right/>
      <top style="thin">
        <color rgb="FF575758"/>
      </top>
      <bottom/>
      <diagonal/>
    </border>
    <border>
      <left/>
      <right style="thin">
        <color rgb="FF575758"/>
      </right>
      <top style="thin">
        <color rgb="FF575758"/>
      </top>
      <bottom/>
      <diagonal/>
    </border>
    <border>
      <left style="thin">
        <color rgb="FF575758"/>
      </left>
      <right/>
      <top/>
      <bottom/>
      <diagonal/>
    </border>
    <border>
      <left/>
      <right/>
      <top/>
      <bottom style="thin">
        <color rgb="FF575758"/>
      </bottom>
      <diagonal/>
    </border>
    <border>
      <left/>
      <right style="thin">
        <color rgb="FF575758"/>
      </right>
      <top/>
      <bottom style="thin">
        <color rgb="FF575758"/>
      </bottom>
      <diagonal/>
    </border>
    <border>
      <left style="thin">
        <color rgb="FF575758"/>
      </left>
      <right/>
      <top/>
      <bottom style="thin">
        <color rgb="FF575758"/>
      </bottom>
      <diagonal/>
    </border>
  </borders>
  <cellStyleXfs count="11">
    <xf numFmtId="0" fontId="0" fillId="0" borderId="0"/>
    <xf numFmtId="0" fontId="1" fillId="2" borderId="1" applyNumberFormat="0" applyAlignment="0" applyProtection="0"/>
    <xf numFmtId="0" fontId="2" fillId="3" borderId="2" applyNumberFormat="0" applyAlignment="0" applyProtection="0"/>
    <xf numFmtId="0" fontId="3" fillId="3" borderId="1" applyNumberFormat="0" applyAlignment="0" applyProtection="0"/>
    <xf numFmtId="0" fontId="8" fillId="0" borderId="0" applyNumberFormat="0" applyFill="0" applyBorder="0" applyAlignment="0" applyProtection="0"/>
    <xf numFmtId="0" fontId="21" fillId="8" borderId="0" applyNumberFormat="0" applyBorder="0" applyAlignment="0" applyProtection="0"/>
    <xf numFmtId="0" fontId="20" fillId="9" borderId="25" applyNumberFormat="0" applyFont="0" applyAlignment="0" applyProtection="0"/>
    <xf numFmtId="0" fontId="22" fillId="0" borderId="0" applyNumberForma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16" fillId="10" borderId="1">
      <alignment horizontal="center"/>
    </xf>
  </cellStyleXfs>
  <cellXfs count="322">
    <xf numFmtId="0" fontId="0" fillId="0" borderId="0" xfId="0"/>
    <xf numFmtId="0" fontId="5" fillId="0" borderId="0" xfId="0" applyFont="1"/>
    <xf numFmtId="0" fontId="6" fillId="0" borderId="0" xfId="0" applyFont="1"/>
    <xf numFmtId="0" fontId="0" fillId="0" borderId="0" xfId="0" applyAlignment="1">
      <alignment wrapText="1"/>
    </xf>
    <xf numFmtId="0" fontId="0" fillId="0" borderId="0" xfId="0" applyAlignment="1">
      <alignment horizontal="center"/>
    </xf>
    <xf numFmtId="0" fontId="0" fillId="0" borderId="0" xfId="0" applyAlignment="1"/>
    <xf numFmtId="0" fontId="5" fillId="0" borderId="0" xfId="0" applyFont="1" applyAlignment="1">
      <alignment horizontal="center"/>
    </xf>
    <xf numFmtId="0" fontId="0" fillId="0" borderId="0" xfId="0" applyAlignment="1">
      <alignment horizontal="left"/>
    </xf>
    <xf numFmtId="0" fontId="5" fillId="0" borderId="0" xfId="0" applyFont="1" applyAlignment="1">
      <alignment horizontal="left"/>
    </xf>
    <xf numFmtId="0" fontId="0" fillId="0" borderId="0" xfId="0" applyAlignment="1">
      <alignment horizontal="right"/>
    </xf>
    <xf numFmtId="0" fontId="3" fillId="3" borderId="1" xfId="3"/>
    <xf numFmtId="0" fontId="5" fillId="0" borderId="0" xfId="0" applyFont="1" applyAlignment="1"/>
    <xf numFmtId="0" fontId="10" fillId="0" borderId="0" xfId="0" applyFont="1" applyAlignment="1">
      <alignment horizontal="center"/>
    </xf>
    <xf numFmtId="0" fontId="3" fillId="3" borderId="4" xfId="3" applyBorder="1"/>
    <xf numFmtId="0" fontId="3" fillId="3" borderId="5" xfId="3" applyBorder="1"/>
    <xf numFmtId="0" fontId="3" fillId="3" borderId="8" xfId="3" applyBorder="1"/>
    <xf numFmtId="0" fontId="3" fillId="3" borderId="7" xfId="3" applyBorder="1"/>
    <xf numFmtId="0" fontId="3" fillId="3" borderId="9" xfId="3" applyBorder="1"/>
    <xf numFmtId="0" fontId="3" fillId="3" borderId="12" xfId="3" applyBorder="1"/>
    <xf numFmtId="0" fontId="7" fillId="0" borderId="0" xfId="0" applyFont="1" applyBorder="1" applyAlignment="1">
      <alignment vertical="center" wrapText="1"/>
    </xf>
    <xf numFmtId="0" fontId="0" fillId="0" borderId="0" xfId="0" applyBorder="1"/>
    <xf numFmtId="0" fontId="0" fillId="0" borderId="0" xfId="0" quotePrefix="1" applyNumberFormat="1" applyBorder="1" applyAlignment="1">
      <alignment horizontal="center"/>
    </xf>
    <xf numFmtId="0" fontId="3" fillId="3" borderId="1" xfId="3" applyAlignment="1">
      <alignment vertical="center"/>
    </xf>
    <xf numFmtId="164" fontId="0" fillId="0" borderId="0" xfId="0" applyNumberFormat="1"/>
    <xf numFmtId="9" fontId="5" fillId="0" borderId="0" xfId="0" applyNumberFormat="1" applyFont="1" applyAlignment="1">
      <alignment horizontal="center"/>
    </xf>
    <xf numFmtId="0" fontId="12" fillId="0" borderId="0" xfId="0" applyFont="1"/>
    <xf numFmtId="0" fontId="0" fillId="0" borderId="0" xfId="0" applyBorder="1" applyAlignment="1">
      <alignment wrapText="1"/>
    </xf>
    <xf numFmtId="0" fontId="0" fillId="0" borderId="11" xfId="0" applyBorder="1" applyAlignment="1">
      <alignment horizontal="center"/>
    </xf>
    <xf numFmtId="0" fontId="0" fillId="0" borderId="21" xfId="0" applyBorder="1" applyAlignment="1">
      <alignment horizontal="center"/>
    </xf>
    <xf numFmtId="0" fontId="0" fillId="0" borderId="23" xfId="0" applyBorder="1" applyAlignment="1">
      <alignment wrapText="1"/>
    </xf>
    <xf numFmtId="0" fontId="0" fillId="0" borderId="14" xfId="0" applyBorder="1" applyAlignment="1">
      <alignment horizontal="center"/>
    </xf>
    <xf numFmtId="0" fontId="0" fillId="0" borderId="22" xfId="0" applyBorder="1"/>
    <xf numFmtId="0" fontId="0" fillId="0" borderId="23" xfId="0" applyBorder="1" applyAlignment="1">
      <alignment horizontal="left" vertical="center"/>
    </xf>
    <xf numFmtId="0" fontId="0" fillId="0" borderId="23" xfId="0" applyBorder="1"/>
    <xf numFmtId="0" fontId="4" fillId="0" borderId="0" xfId="0" applyFont="1"/>
    <xf numFmtId="0" fontId="15" fillId="0" borderId="0" xfId="0" applyFont="1"/>
    <xf numFmtId="0" fontId="0" fillId="0" borderId="0" xfId="0" applyBorder="1" applyAlignment="1"/>
    <xf numFmtId="0" fontId="0" fillId="0" borderId="0" xfId="0" applyBorder="1" applyAlignment="1">
      <alignment horizontal="left"/>
    </xf>
    <xf numFmtId="0" fontId="5" fillId="0" borderId="0" xfId="0" applyFont="1" applyAlignment="1">
      <alignment horizontal="center"/>
    </xf>
    <xf numFmtId="0" fontId="9" fillId="0" borderId="0" xfId="0" applyFont="1"/>
    <xf numFmtId="0" fontId="23" fillId="0" borderId="0" xfId="0" applyFont="1"/>
    <xf numFmtId="0" fontId="5" fillId="9" borderId="25" xfId="6" applyFont="1" applyAlignment="1">
      <alignment horizontal="center"/>
    </xf>
    <xf numFmtId="0" fontId="0" fillId="9" borderId="25" xfId="6" applyFont="1"/>
    <xf numFmtId="0" fontId="3" fillId="3" borderId="1" xfId="3" applyAlignment="1">
      <alignment horizontal="center"/>
    </xf>
    <xf numFmtId="0" fontId="0" fillId="9" borderId="25" xfId="6" quotePrefix="1" applyNumberFormat="1" applyFont="1" applyAlignment="1">
      <alignment horizontal="center"/>
    </xf>
    <xf numFmtId="0" fontId="21" fillId="8" borderId="1" xfId="5" applyBorder="1" applyAlignment="1">
      <alignment horizontal="center" vertical="center"/>
    </xf>
    <xf numFmtId="0" fontId="22" fillId="0" borderId="0" xfId="7" applyAlignment="1">
      <alignment horizontal="left" vertical="top"/>
    </xf>
    <xf numFmtId="0" fontId="22" fillId="0" borderId="0" xfId="7" applyAlignment="1">
      <alignment vertical="top" wrapText="1"/>
    </xf>
    <xf numFmtId="165" fontId="0" fillId="9" borderId="25" xfId="6" applyNumberFormat="1" applyFont="1"/>
    <xf numFmtId="166" fontId="0" fillId="9" borderId="25" xfId="6" applyNumberFormat="1" applyFont="1"/>
    <xf numFmtId="0" fontId="0" fillId="0" borderId="0" xfId="0" applyAlignment="1">
      <alignment horizontal="left" vertical="center"/>
    </xf>
    <xf numFmtId="0" fontId="0" fillId="9" borderId="25" xfId="6" applyFont="1" applyAlignment="1">
      <alignment horizontal="center"/>
    </xf>
    <xf numFmtId="0" fontId="1" fillId="2" borderId="1" xfId="1" applyProtection="1">
      <protection locked="0"/>
    </xf>
    <xf numFmtId="0" fontId="0" fillId="0" borderId="0" xfId="0" applyAlignment="1">
      <alignment horizontal="left" wrapText="1"/>
    </xf>
    <xf numFmtId="0" fontId="0" fillId="0" borderId="0" xfId="0" applyAlignment="1">
      <alignment horizontal="left" wrapText="1"/>
    </xf>
    <xf numFmtId="0" fontId="0" fillId="0" borderId="0" xfId="0" applyFill="1" applyAlignment="1">
      <alignment horizontal="left" wrapText="1"/>
    </xf>
    <xf numFmtId="0" fontId="0" fillId="0" borderId="0" xfId="0" applyFont="1"/>
    <xf numFmtId="0" fontId="0" fillId="0" borderId="0" xfId="0" applyAlignment="1">
      <alignment horizontal="left" wrapText="1" indent="1"/>
    </xf>
    <xf numFmtId="0" fontId="4" fillId="0" borderId="0" xfId="0" applyFont="1" applyAlignment="1">
      <alignment horizontal="left" indent="2"/>
    </xf>
    <xf numFmtId="0" fontId="0" fillId="0" borderId="0" xfId="0" applyFont="1" applyAlignment="1">
      <alignment horizontal="left" wrapText="1" indent="2"/>
    </xf>
    <xf numFmtId="0" fontId="5" fillId="0" borderId="0" xfId="0" applyFont="1" applyBorder="1" applyAlignment="1">
      <alignment wrapText="1"/>
    </xf>
    <xf numFmtId="0" fontId="0" fillId="0" borderId="0" xfId="0" applyBorder="1" applyAlignment="1">
      <alignment vertical="top" wrapText="1"/>
    </xf>
    <xf numFmtId="0" fontId="0" fillId="0" borderId="0" xfId="0" applyAlignment="1">
      <alignment vertical="top" wrapText="1"/>
    </xf>
    <xf numFmtId="0" fontId="26" fillId="0" borderId="0" xfId="0" applyFont="1" applyAlignment="1">
      <alignment vertical="center"/>
    </xf>
    <xf numFmtId="0" fontId="26" fillId="0" borderId="0" xfId="0" applyFont="1" applyBorder="1" applyAlignment="1">
      <alignment vertical="center"/>
    </xf>
    <xf numFmtId="0" fontId="11" fillId="0" borderId="0" xfId="0" applyFont="1"/>
    <xf numFmtId="0" fontId="29" fillId="0" borderId="0" xfId="0" applyFont="1" applyAlignment="1">
      <alignment horizontal="left"/>
    </xf>
    <xf numFmtId="0" fontId="0" fillId="0" borderId="0" xfId="0" applyAlignment="1">
      <alignment horizontal="left" wrapText="1"/>
    </xf>
    <xf numFmtId="0" fontId="0" fillId="0" borderId="0" xfId="0" applyAlignment="1">
      <alignment horizontal="left" wrapText="1"/>
    </xf>
    <xf numFmtId="0" fontId="0" fillId="0" borderId="23" xfId="0" applyBorder="1" applyAlignment="1">
      <alignment horizontal="left" wrapText="1"/>
    </xf>
    <xf numFmtId="0" fontId="32" fillId="3" borderId="1" xfId="3" applyFont="1" applyAlignment="1">
      <alignment horizontal="center"/>
    </xf>
    <xf numFmtId="0" fontId="0" fillId="0" borderId="0" xfId="0" applyProtection="1">
      <protection locked="0"/>
    </xf>
    <xf numFmtId="0" fontId="33" fillId="0" borderId="0" xfId="0" applyFont="1"/>
    <xf numFmtId="0" fontId="0" fillId="0" borderId="0" xfId="0" applyFont="1" applyAlignment="1"/>
    <xf numFmtId="0" fontId="0" fillId="0" borderId="11" xfId="0" applyBorder="1"/>
    <xf numFmtId="0" fontId="0" fillId="0" borderId="21" xfId="0" applyBorder="1"/>
    <xf numFmtId="0" fontId="0" fillId="0" borderId="14" xfId="0" applyBorder="1"/>
    <xf numFmtId="0" fontId="29" fillId="0" borderId="0" xfId="0" applyFont="1" applyAlignment="1"/>
    <xf numFmtId="0" fontId="0" fillId="0" borderId="0" xfId="0" applyBorder="1" applyAlignment="1">
      <alignment vertical="center" wrapText="1"/>
    </xf>
    <xf numFmtId="0" fontId="8" fillId="0" borderId="0" xfId="4" applyBorder="1" applyAlignment="1"/>
    <xf numFmtId="0" fontId="0" fillId="0" borderId="0" xfId="0" applyProtection="1"/>
    <xf numFmtId="0" fontId="8" fillId="4" borderId="31" xfId="4" applyFill="1" applyBorder="1" applyAlignment="1" applyProtection="1">
      <alignment horizontal="center"/>
    </xf>
    <xf numFmtId="0" fontId="8" fillId="5" borderId="31" xfId="4" applyFill="1" applyBorder="1" applyAlignment="1" applyProtection="1">
      <alignment horizontal="center"/>
    </xf>
    <xf numFmtId="0" fontId="8" fillId="6" borderId="31" xfId="4" applyFill="1" applyBorder="1" applyAlignment="1" applyProtection="1">
      <alignment horizontal="center"/>
    </xf>
    <xf numFmtId="0" fontId="8" fillId="7" borderId="31" xfId="4" applyFill="1" applyBorder="1" applyAlignment="1" applyProtection="1">
      <alignment horizontal="center"/>
    </xf>
    <xf numFmtId="0" fontId="14" fillId="0" borderId="24" xfId="0" applyFont="1" applyBorder="1" applyAlignment="1" applyProtection="1">
      <alignment horizontal="center"/>
    </xf>
    <xf numFmtId="0" fontId="0" fillId="0" borderId="24" xfId="0" applyBorder="1" applyProtection="1"/>
    <xf numFmtId="0" fontId="0" fillId="0" borderId="0" xfId="0" applyAlignment="1" applyProtection="1">
      <alignment wrapText="1"/>
    </xf>
    <xf numFmtId="0" fontId="26" fillId="0" borderId="0" xfId="0" applyFont="1" applyAlignment="1" applyProtection="1">
      <alignment vertical="center"/>
    </xf>
    <xf numFmtId="0" fontId="11" fillId="0" borderId="0" xfId="0" applyFont="1" applyAlignment="1" applyProtection="1">
      <alignment horizontal="center"/>
    </xf>
    <xf numFmtId="0" fontId="0" fillId="0" borderId="0" xfId="0" applyBorder="1" applyAlignment="1" applyProtection="1">
      <alignment horizontal="left" vertical="top" wrapText="1"/>
    </xf>
    <xf numFmtId="0" fontId="0" fillId="0" borderId="0" xfId="0" applyAlignment="1" applyProtection="1">
      <alignment horizontal="left" vertical="top" wrapText="1"/>
    </xf>
    <xf numFmtId="0" fontId="30" fillId="0" borderId="0" xfId="0" applyFont="1" applyAlignment="1" applyProtection="1">
      <alignment horizontal="left" wrapText="1"/>
    </xf>
    <xf numFmtId="0" fontId="26" fillId="0" borderId="0" xfId="0" applyFont="1" applyBorder="1" applyAlignment="1" applyProtection="1">
      <alignment vertical="center"/>
    </xf>
    <xf numFmtId="0" fontId="0" fillId="6" borderId="0" xfId="0" applyFill="1" applyProtection="1"/>
    <xf numFmtId="0" fontId="0" fillId="0" borderId="0" xfId="0" applyBorder="1" applyAlignment="1" applyProtection="1"/>
    <xf numFmtId="0" fontId="0" fillId="0" borderId="0" xfId="0" applyBorder="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wrapText="1"/>
    </xf>
    <xf numFmtId="0" fontId="4" fillId="0" borderId="0" xfId="0" applyFont="1" applyProtection="1"/>
    <xf numFmtId="0" fontId="8" fillId="0" borderId="0" xfId="4" applyAlignment="1" applyProtection="1">
      <alignment horizontal="left" vertical="center"/>
    </xf>
    <xf numFmtId="0" fontId="0" fillId="6" borderId="23" xfId="0" applyFill="1" applyBorder="1" applyProtection="1"/>
    <xf numFmtId="0" fontId="0" fillId="0" borderId="23" xfId="0" applyBorder="1" applyProtection="1"/>
    <xf numFmtId="0" fontId="6" fillId="0" borderId="23" xfId="0" applyFont="1" applyBorder="1" applyAlignment="1" applyProtection="1">
      <alignment wrapText="1"/>
    </xf>
    <xf numFmtId="0" fontId="0" fillId="4" borderId="0" xfId="0" applyFill="1" applyProtection="1"/>
    <xf numFmtId="0" fontId="0" fillId="0" borderId="0" xfId="0" applyAlignment="1" applyProtection="1"/>
    <xf numFmtId="0" fontId="0" fillId="0" borderId="23" xfId="0" applyBorder="1" applyAlignment="1" applyProtection="1">
      <alignment wrapText="1"/>
    </xf>
    <xf numFmtId="0" fontId="0" fillId="0" borderId="0" xfId="0" applyAlignment="1" applyProtection="1">
      <alignment horizontal="left" wrapText="1"/>
    </xf>
    <xf numFmtId="0" fontId="0" fillId="4" borderId="23" xfId="0" applyFill="1" applyBorder="1" applyProtection="1"/>
    <xf numFmtId="0" fontId="0" fillId="5" borderId="0" xfId="0" applyFill="1" applyProtection="1"/>
    <xf numFmtId="0" fontId="0" fillId="0" borderId="0" xfId="0" applyFill="1" applyAlignment="1" applyProtection="1">
      <alignment wrapText="1"/>
    </xf>
    <xf numFmtId="0" fontId="6" fillId="0" borderId="23" xfId="0" applyFont="1" applyFill="1" applyBorder="1" applyAlignment="1" applyProtection="1">
      <alignment wrapText="1"/>
    </xf>
    <xf numFmtId="0" fontId="4" fillId="0" borderId="0" xfId="0" applyFont="1" applyAlignment="1" applyProtection="1">
      <alignment wrapText="1"/>
    </xf>
    <xf numFmtId="0" fontId="8" fillId="0" borderId="0" xfId="4" applyProtection="1"/>
    <xf numFmtId="0" fontId="0" fillId="5" borderId="23" xfId="0" applyFill="1" applyBorder="1" applyProtection="1"/>
    <xf numFmtId="0" fontId="0" fillId="0" borderId="0" xfId="0" applyFill="1" applyProtection="1"/>
    <xf numFmtId="0" fontId="8" fillId="0" borderId="0" xfId="4" applyAlignment="1" applyProtection="1">
      <alignment wrapText="1"/>
    </xf>
    <xf numFmtId="0" fontId="0" fillId="0" borderId="23" xfId="0" applyFill="1" applyBorder="1" applyAlignment="1" applyProtection="1">
      <alignment wrapText="1"/>
    </xf>
    <xf numFmtId="0" fontId="4" fillId="0" borderId="0" xfId="0" applyFont="1" applyAlignment="1" applyProtection="1">
      <alignment horizontal="left" wrapText="1"/>
    </xf>
    <xf numFmtId="0" fontId="8" fillId="0" borderId="0" xfId="4" applyFill="1" applyAlignment="1" applyProtection="1">
      <alignment wrapText="1"/>
    </xf>
    <xf numFmtId="0" fontId="0" fillId="0" borderId="0" xfId="0" applyBorder="1" applyProtection="1"/>
    <xf numFmtId="0" fontId="0" fillId="0" borderId="35" xfId="0" applyBorder="1" applyProtection="1"/>
    <xf numFmtId="0" fontId="0" fillId="7" borderId="0" xfId="0" applyFill="1" applyProtection="1"/>
    <xf numFmtId="0" fontId="8" fillId="0" borderId="0" xfId="4" applyFill="1" applyAlignment="1" applyProtection="1">
      <alignment horizontal="left"/>
    </xf>
    <xf numFmtId="0" fontId="6" fillId="0" borderId="0" xfId="0" applyFont="1" applyFill="1" applyAlignment="1" applyProtection="1">
      <alignment horizontal="left" wrapText="1"/>
    </xf>
    <xf numFmtId="0" fontId="0" fillId="7" borderId="23" xfId="0" applyFill="1" applyBorder="1" applyProtection="1"/>
    <xf numFmtId="0" fontId="34" fillId="0" borderId="0" xfId="0" applyFont="1" applyProtection="1"/>
    <xf numFmtId="0" fontId="16" fillId="2" borderId="1" xfId="1" applyFont="1" applyAlignment="1" applyProtection="1">
      <alignment horizontal="center"/>
      <protection locked="0"/>
    </xf>
    <xf numFmtId="0" fontId="16" fillId="10" borderId="1" xfId="10" applyProtection="1">
      <alignment horizontal="center"/>
      <protection locked="0"/>
    </xf>
    <xf numFmtId="44" fontId="16" fillId="10" borderId="1" xfId="9" applyFont="1" applyFill="1" applyBorder="1" applyAlignment="1" applyProtection="1">
      <alignment horizontal="center"/>
      <protection locked="0"/>
    </xf>
    <xf numFmtId="167" fontId="16" fillId="10" borderId="1" xfId="8" applyNumberFormat="1" applyFont="1" applyFill="1" applyBorder="1" applyAlignment="1" applyProtection="1">
      <alignment horizontal="center"/>
      <protection locked="0"/>
    </xf>
    <xf numFmtId="0" fontId="35" fillId="0" borderId="0" xfId="0" applyFont="1"/>
    <xf numFmtId="0" fontId="35" fillId="0" borderId="0" xfId="0" applyFont="1" applyAlignment="1"/>
    <xf numFmtId="0" fontId="43" fillId="0" borderId="0" xfId="0" applyFont="1" applyAlignment="1">
      <alignment vertical="center" wrapText="1"/>
    </xf>
    <xf numFmtId="0" fontId="43" fillId="0" borderId="40" xfId="0" applyFont="1" applyBorder="1" applyAlignment="1">
      <alignment vertical="center" wrapText="1"/>
    </xf>
    <xf numFmtId="0" fontId="43" fillId="0" borderId="43" xfId="0" applyFont="1" applyBorder="1" applyAlignment="1">
      <alignment wrapText="1"/>
    </xf>
    <xf numFmtId="0" fontId="35" fillId="0" borderId="0" xfId="0" applyFont="1" applyFill="1"/>
    <xf numFmtId="0" fontId="35" fillId="11" borderId="0" xfId="0" applyFont="1" applyFill="1"/>
    <xf numFmtId="0" fontId="50" fillId="0" borderId="0" xfId="0" applyFont="1"/>
    <xf numFmtId="0" fontId="45" fillId="0" borderId="0" xfId="0" applyFont="1" applyAlignment="1">
      <alignment horizontal="right" vertical="center"/>
    </xf>
    <xf numFmtId="0" fontId="50" fillId="0" borderId="0" xfId="0" applyFont="1" applyAlignment="1">
      <alignment vertical="center"/>
    </xf>
    <xf numFmtId="0" fontId="43" fillId="0" borderId="0" xfId="0" applyFont="1" applyBorder="1" applyAlignment="1">
      <alignment wrapText="1"/>
    </xf>
    <xf numFmtId="0" fontId="42" fillId="0" borderId="0" xfId="0" applyFont="1" applyBorder="1" applyAlignment="1">
      <alignment vertical="center" wrapText="1"/>
    </xf>
    <xf numFmtId="0" fontId="50" fillId="12" borderId="0" xfId="0" applyFont="1" applyFill="1"/>
    <xf numFmtId="0" fontId="50" fillId="12" borderId="0" xfId="0" applyFont="1" applyFill="1" applyAlignment="1">
      <alignment vertical="center" wrapText="1"/>
    </xf>
    <xf numFmtId="0" fontId="50" fillId="13" borderId="0" xfId="0" applyFont="1" applyFill="1" applyAlignment="1">
      <alignment vertical="center" wrapText="1"/>
    </xf>
    <xf numFmtId="0" fontId="50" fillId="13" borderId="0" xfId="0" applyFont="1" applyFill="1"/>
    <xf numFmtId="0" fontId="51" fillId="11" borderId="0" xfId="0" applyFont="1" applyFill="1" applyAlignment="1">
      <alignment horizontal="center" vertical="center" textRotation="90"/>
    </xf>
    <xf numFmtId="0" fontId="50" fillId="12" borderId="0" xfId="0" applyFont="1" applyFill="1" applyAlignment="1">
      <alignment horizontal="left" vertical="center" wrapText="1"/>
    </xf>
    <xf numFmtId="0" fontId="50" fillId="13" borderId="0" xfId="0" applyFont="1" applyFill="1" applyAlignment="1">
      <alignment horizontal="left" vertical="center" wrapText="1"/>
    </xf>
    <xf numFmtId="0" fontId="61" fillId="0" borderId="0" xfId="0" applyFont="1" applyAlignment="1"/>
    <xf numFmtId="0" fontId="63" fillId="11" borderId="0" xfId="0" applyFont="1" applyFill="1" applyAlignment="1">
      <alignment vertical="center" textRotation="90"/>
    </xf>
    <xf numFmtId="0" fontId="42" fillId="0" borderId="0" xfId="0" applyFont="1" applyAlignment="1">
      <alignment horizontal="left" wrapText="1"/>
    </xf>
    <xf numFmtId="0" fontId="42" fillId="0" borderId="0" xfId="0" applyFont="1" applyAlignment="1">
      <alignment wrapText="1"/>
    </xf>
    <xf numFmtId="0" fontId="52" fillId="12" borderId="0" xfId="0" applyFont="1" applyFill="1" applyAlignment="1" applyProtection="1">
      <alignment wrapText="1"/>
      <protection locked="0"/>
    </xf>
    <xf numFmtId="0" fontId="53" fillId="12" borderId="0" xfId="0" applyFont="1" applyFill="1" applyAlignment="1" applyProtection="1">
      <alignment wrapText="1"/>
      <protection locked="0"/>
    </xf>
    <xf numFmtId="0" fontId="52" fillId="13" borderId="0" xfId="0" applyFont="1" applyFill="1" applyAlignment="1" applyProtection="1">
      <alignment wrapText="1"/>
      <protection locked="0"/>
    </xf>
    <xf numFmtId="0" fontId="53" fillId="13" borderId="0" xfId="0" applyFont="1" applyFill="1" applyAlignment="1" applyProtection="1">
      <alignment wrapText="1"/>
      <protection locked="0"/>
    </xf>
    <xf numFmtId="0" fontId="0" fillId="0" borderId="0" xfId="0" applyFont="1" applyAlignment="1">
      <alignment horizontal="left" wrapText="1" indent="2"/>
    </xf>
    <xf numFmtId="0" fontId="0" fillId="0" borderId="0" xfId="0" applyFill="1" applyAlignment="1">
      <alignment horizontal="left" wrapText="1"/>
    </xf>
    <xf numFmtId="0" fontId="29" fillId="0" borderId="0" xfId="0" applyFont="1" applyAlignment="1">
      <alignment horizontal="left"/>
    </xf>
    <xf numFmtId="0" fontId="0" fillId="0" borderId="0" xfId="0" applyAlignment="1">
      <alignment horizontal="left" wrapText="1"/>
    </xf>
    <xf numFmtId="0" fontId="8" fillId="0" borderId="0" xfId="4" applyFill="1" applyAlignment="1">
      <alignment horizontal="left"/>
    </xf>
    <xf numFmtId="0" fontId="0" fillId="0" borderId="0" xfId="0" applyAlignment="1">
      <alignment horizontal="left" wrapText="1" indent="2"/>
    </xf>
    <xf numFmtId="0" fontId="8" fillId="0" borderId="0" xfId="4" applyBorder="1" applyAlignment="1">
      <alignment horizontal="left" vertical="top" wrapText="1"/>
    </xf>
    <xf numFmtId="0" fontId="8" fillId="0" borderId="0" xfId="4" applyAlignment="1">
      <alignment horizontal="left" vertical="top" wrapText="1"/>
    </xf>
    <xf numFmtId="0" fontId="4" fillId="0" borderId="0" xfId="0" applyFont="1" applyAlignment="1">
      <alignment horizontal="left" wrapText="1"/>
    </xf>
    <xf numFmtId="0" fontId="4" fillId="0" borderId="0" xfId="0" applyFont="1" applyAlignment="1">
      <alignment horizontal="left"/>
    </xf>
    <xf numFmtId="0" fontId="0" fillId="0" borderId="0" xfId="0" applyFill="1" applyAlignment="1">
      <alignment horizontal="left" wrapText="1" indent="2"/>
    </xf>
    <xf numFmtId="0" fontId="0" fillId="0" borderId="0" xfId="0" applyFont="1" applyAlignment="1">
      <alignment horizontal="left" wrapText="1" indent="2"/>
    </xf>
    <xf numFmtId="0" fontId="8" fillId="0" borderId="0" xfId="4" applyFill="1" applyBorder="1" applyAlignment="1">
      <alignment horizontal="left" vertical="top" wrapText="1"/>
    </xf>
    <xf numFmtId="0" fontId="5" fillId="0" borderId="0" xfId="0" applyFont="1" applyBorder="1" applyAlignment="1">
      <alignment horizontal="left" wrapText="1"/>
    </xf>
    <xf numFmtId="0" fontId="0" fillId="0" borderId="0" xfId="0" applyFont="1" applyAlignment="1">
      <alignment horizontal="left" wrapText="1"/>
    </xf>
    <xf numFmtId="0" fontId="8" fillId="0" borderId="0" xfId="4" applyAlignment="1">
      <alignment horizontal="left" wrapText="1"/>
    </xf>
    <xf numFmtId="0" fontId="0" fillId="0" borderId="0" xfId="0" applyAlignment="1">
      <alignment horizontal="left" wrapText="1" indent="1"/>
    </xf>
    <xf numFmtId="0" fontId="19" fillId="0" borderId="0" xfId="0" applyFont="1" applyAlignment="1">
      <alignment horizontal="left"/>
    </xf>
    <xf numFmtId="0" fontId="8" fillId="0" borderId="0" xfId="4" applyAlignment="1">
      <alignment horizontal="left"/>
    </xf>
    <xf numFmtId="0" fontId="4" fillId="0" borderId="0" xfId="0" applyFont="1" applyAlignment="1" applyProtection="1">
      <alignment horizontal="left" wrapText="1"/>
    </xf>
    <xf numFmtId="0" fontId="4" fillId="0" borderId="6" xfId="0" applyFont="1" applyBorder="1" applyAlignment="1" applyProtection="1">
      <alignment horizontal="left" wrapText="1"/>
    </xf>
    <xf numFmtId="0" fontId="18" fillId="0" borderId="0" xfId="0" applyFont="1" applyAlignment="1" applyProtection="1">
      <alignment horizontal="center"/>
    </xf>
    <xf numFmtId="0" fontId="6" fillId="0" borderId="0" xfId="0" applyFont="1" applyFill="1" applyAlignment="1" applyProtection="1">
      <alignment horizontal="left" wrapText="1"/>
    </xf>
    <xf numFmtId="0" fontId="0" fillId="0" borderId="0" xfId="0" applyAlignment="1" applyProtection="1">
      <alignment horizontal="left" wrapText="1"/>
    </xf>
    <xf numFmtId="0" fontId="0" fillId="0" borderId="0" xfId="0" applyFill="1" applyAlignment="1" applyProtection="1">
      <alignment horizontal="left" wrapText="1"/>
    </xf>
    <xf numFmtId="0" fontId="6" fillId="0" borderId="0" xfId="0" applyFont="1" applyAlignment="1" applyProtection="1">
      <alignment horizontal="left" wrapText="1"/>
    </xf>
    <xf numFmtId="0" fontId="13" fillId="7" borderId="0" xfId="0" applyFont="1" applyFill="1" applyAlignment="1" applyProtection="1">
      <alignment horizontal="center"/>
    </xf>
    <xf numFmtId="0" fontId="0" fillId="0" borderId="6" xfId="0" applyBorder="1" applyAlignment="1" applyProtection="1">
      <alignment horizontal="left" wrapText="1"/>
    </xf>
    <xf numFmtId="0" fontId="8" fillId="0" borderId="0" xfId="4" applyAlignment="1" applyProtection="1">
      <alignment horizontal="left" wrapText="1"/>
    </xf>
    <xf numFmtId="0" fontId="0" fillId="0" borderId="3" xfId="0" applyBorder="1" applyAlignment="1" applyProtection="1">
      <alignment horizontal="left" wrapText="1"/>
    </xf>
    <xf numFmtId="0" fontId="1" fillId="2" borderId="4" xfId="1" applyBorder="1" applyAlignment="1" applyProtection="1">
      <alignment horizontal="left" wrapText="1"/>
      <protection locked="0"/>
    </xf>
    <xf numFmtId="0" fontId="1" fillId="2" borderId="34" xfId="1" applyBorder="1" applyAlignment="1" applyProtection="1">
      <alignment horizontal="left" wrapText="1"/>
      <protection locked="0"/>
    </xf>
    <xf numFmtId="0" fontId="1" fillId="2" borderId="5" xfId="1" applyBorder="1" applyAlignment="1" applyProtection="1">
      <alignment horizontal="left" wrapText="1"/>
      <protection locked="0"/>
    </xf>
    <xf numFmtId="0" fontId="13" fillId="6" borderId="0" xfId="0" applyFont="1" applyFill="1" applyAlignment="1" applyProtection="1">
      <alignment horizontal="center"/>
    </xf>
    <xf numFmtId="0" fontId="18" fillId="0" borderId="0" xfId="0" applyFont="1" applyFill="1" applyAlignment="1" applyProtection="1">
      <alignment horizontal="center"/>
    </xf>
    <xf numFmtId="0" fontId="4" fillId="0" borderId="32" xfId="0" applyFont="1" applyBorder="1" applyAlignment="1" applyProtection="1">
      <alignment horizontal="left" wrapText="1"/>
    </xf>
    <xf numFmtId="0" fontId="4" fillId="0" borderId="33" xfId="0" applyFont="1" applyBorder="1" applyAlignment="1" applyProtection="1">
      <alignment horizontal="left" wrapText="1"/>
    </xf>
    <xf numFmtId="0" fontId="0" fillId="0" borderId="0" xfId="0" applyFont="1" applyAlignment="1" applyProtection="1">
      <alignment horizontal="left" wrapText="1"/>
    </xf>
    <xf numFmtId="0" fontId="0" fillId="0" borderId="6" xfId="0" applyFont="1" applyBorder="1" applyAlignment="1" applyProtection="1">
      <alignment horizontal="left" wrapText="1"/>
    </xf>
    <xf numFmtId="0" fontId="4" fillId="0" borderId="26" xfId="0" applyFont="1" applyBorder="1" applyAlignment="1" applyProtection="1">
      <alignment horizontal="left" wrapText="1"/>
    </xf>
    <xf numFmtId="0" fontId="4" fillId="0" borderId="27" xfId="0" applyFont="1" applyBorder="1" applyAlignment="1" applyProtection="1">
      <alignment horizontal="left" wrapText="1"/>
    </xf>
    <xf numFmtId="0" fontId="11" fillId="3" borderId="28" xfId="2" applyFont="1" applyBorder="1" applyAlignment="1" applyProtection="1">
      <alignment horizontal="left" wrapText="1"/>
    </xf>
    <xf numFmtId="0" fontId="11" fillId="3" borderId="29" xfId="2" applyFont="1" applyBorder="1" applyAlignment="1" applyProtection="1">
      <alignment horizontal="left" wrapText="1"/>
    </xf>
    <xf numFmtId="0" fontId="11" fillId="3" borderId="30" xfId="2" applyFont="1" applyBorder="1" applyAlignment="1" applyProtection="1">
      <alignment horizontal="left" wrapText="1"/>
    </xf>
    <xf numFmtId="0" fontId="16" fillId="10" borderId="1" xfId="10" applyProtection="1">
      <alignment horizontal="center"/>
      <protection locked="0"/>
    </xf>
    <xf numFmtId="0" fontId="8" fillId="0" borderId="0" xfId="4" applyFill="1" applyAlignment="1" applyProtection="1">
      <alignment horizontal="left" wrapText="1"/>
    </xf>
    <xf numFmtId="0" fontId="4" fillId="0" borderId="0" xfId="0" applyFont="1" applyFill="1" applyAlignment="1" applyProtection="1">
      <alignment horizontal="left" wrapText="1"/>
    </xf>
    <xf numFmtId="0" fontId="4" fillId="0" borderId="6" xfId="0" applyFont="1" applyFill="1" applyBorder="1" applyAlignment="1" applyProtection="1">
      <alignment horizontal="left" wrapText="1"/>
    </xf>
    <xf numFmtId="0" fontId="13" fillId="5" borderId="0" xfId="0" applyFont="1" applyFill="1" applyAlignment="1" applyProtection="1">
      <alignment horizontal="center"/>
    </xf>
    <xf numFmtId="0" fontId="6" fillId="0" borderId="0" xfId="0" applyFont="1" applyFill="1" applyAlignment="1" applyProtection="1">
      <alignment horizontal="left" vertical="top" wrapText="1"/>
    </xf>
    <xf numFmtId="0" fontId="4" fillId="0" borderId="0" xfId="0" applyFont="1" applyAlignment="1" applyProtection="1">
      <alignment horizontal="left" vertical="center" wrapText="1"/>
    </xf>
    <xf numFmtId="0" fontId="4" fillId="0" borderId="6" xfId="0" applyFont="1" applyBorder="1" applyAlignment="1" applyProtection="1">
      <alignment horizontal="left" vertical="center" wrapText="1"/>
    </xf>
    <xf numFmtId="0" fontId="5" fillId="0" borderId="0" xfId="0" applyFont="1" applyBorder="1" applyAlignment="1" applyProtection="1">
      <alignment horizontal="left" wrapText="1"/>
    </xf>
    <xf numFmtId="0" fontId="0" fillId="0" borderId="0" xfId="0" applyBorder="1" applyAlignment="1" applyProtection="1">
      <alignment horizontal="left" vertical="top" wrapText="1"/>
    </xf>
    <xf numFmtId="0" fontId="0" fillId="0" borderId="0" xfId="0" applyAlignment="1" applyProtection="1">
      <alignment horizontal="left" vertical="top" wrapText="1"/>
    </xf>
    <xf numFmtId="0" fontId="13" fillId="4" borderId="0" xfId="0" applyFont="1" applyFill="1" applyAlignment="1" applyProtection="1">
      <alignment horizontal="center"/>
    </xf>
    <xf numFmtId="0" fontId="26" fillId="0" borderId="0" xfId="0" applyFont="1" applyBorder="1" applyAlignment="1" applyProtection="1">
      <alignment horizontal="left" vertical="top" wrapText="1"/>
    </xf>
    <xf numFmtId="0" fontId="26" fillId="0" borderId="0" xfId="0" applyFont="1" applyAlignment="1" applyProtection="1">
      <alignment horizontal="left" vertical="top" wrapText="1"/>
    </xf>
    <xf numFmtId="0" fontId="0" fillId="0" borderId="0" xfId="0" applyFill="1" applyBorder="1" applyAlignment="1" applyProtection="1">
      <alignment horizontal="left" vertical="top" wrapText="1"/>
    </xf>
    <xf numFmtId="0" fontId="30" fillId="0" borderId="0" xfId="0" applyFont="1" applyAlignment="1" applyProtection="1">
      <alignment horizontal="left" wrapText="1"/>
    </xf>
    <xf numFmtId="0" fontId="11" fillId="0" borderId="0" xfId="0" applyFont="1" applyAlignment="1" applyProtection="1">
      <alignment horizontal="center" vertical="center" wrapText="1"/>
    </xf>
    <xf numFmtId="0" fontId="17" fillId="0" borderId="0" xfId="0" applyFont="1" applyAlignment="1" applyProtection="1">
      <alignment horizontal="center"/>
    </xf>
    <xf numFmtId="0" fontId="14" fillId="0" borderId="0" xfId="0" applyFont="1" applyAlignment="1" applyProtection="1">
      <alignment horizontal="center"/>
    </xf>
    <xf numFmtId="0" fontId="6" fillId="0" borderId="35"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22" fillId="0" borderId="0" xfId="7" applyAlignment="1">
      <alignment horizontal="left" vertical="center" wrapText="1"/>
    </xf>
    <xf numFmtId="0" fontId="22" fillId="0" borderId="0" xfId="7" applyAlignment="1">
      <alignment horizontal="left"/>
    </xf>
    <xf numFmtId="0" fontId="22" fillId="0" borderId="0" xfId="7" applyAlignment="1">
      <alignment horizontal="left" wrapText="1"/>
    </xf>
    <xf numFmtId="0" fontId="67" fillId="0" borderId="0" xfId="7" applyFont="1" applyAlignment="1">
      <alignment horizontal="left"/>
    </xf>
    <xf numFmtId="0" fontId="63" fillId="11" borderId="0" xfId="0" applyFont="1" applyFill="1" applyAlignment="1">
      <alignment horizontal="center" vertical="center" textRotation="90"/>
    </xf>
    <xf numFmtId="0" fontId="42" fillId="0" borderId="0" xfId="0" applyFont="1" applyAlignment="1">
      <alignment horizontal="left" vertical="center" wrapText="1"/>
    </xf>
    <xf numFmtId="0" fontId="42" fillId="0" borderId="0" xfId="0" applyFont="1" applyAlignment="1" applyProtection="1">
      <alignment horizontal="left" vertical="center" wrapText="1"/>
      <protection locked="0"/>
    </xf>
    <xf numFmtId="0" fontId="61" fillId="0" borderId="0" xfId="0" applyFont="1" applyAlignment="1" applyProtection="1">
      <alignment horizontal="center"/>
      <protection locked="0"/>
    </xf>
    <xf numFmtId="0" fontId="46" fillId="0" borderId="0" xfId="0" applyFont="1" applyAlignment="1" applyProtection="1">
      <alignment horizontal="center"/>
      <protection locked="0"/>
    </xf>
    <xf numFmtId="0" fontId="22" fillId="0" borderId="0" xfId="7" applyAlignment="1" applyProtection="1">
      <alignment horizontal="center" vertical="center" wrapText="1"/>
      <protection locked="0"/>
    </xf>
    <xf numFmtId="0" fontId="35" fillId="0" borderId="0" xfId="0" applyFont="1" applyAlignment="1" applyProtection="1">
      <alignment horizontal="left" vertical="top"/>
      <protection locked="0"/>
    </xf>
    <xf numFmtId="0" fontId="7" fillId="0" borderId="0" xfId="0" applyFont="1" applyAlignment="1" applyProtection="1">
      <alignment horizontal="left" vertical="center" wrapText="1"/>
      <protection locked="0"/>
    </xf>
    <xf numFmtId="0" fontId="64" fillId="0" borderId="0" xfId="0" applyFont="1" applyAlignment="1">
      <alignment horizontal="right" vertical="center"/>
    </xf>
    <xf numFmtId="0" fontId="51" fillId="11" borderId="0" xfId="0" applyFont="1" applyFill="1" applyAlignment="1">
      <alignment horizontal="center" vertical="center"/>
    </xf>
    <xf numFmtId="0" fontId="65" fillId="13" borderId="37" xfId="0" applyFont="1" applyFill="1" applyBorder="1" applyAlignment="1" applyProtection="1">
      <alignment horizontal="center" vertical="center"/>
      <protection locked="0"/>
    </xf>
    <xf numFmtId="0" fontId="65" fillId="13" borderId="38" xfId="0" applyFont="1" applyFill="1" applyBorder="1" applyAlignment="1" applyProtection="1">
      <alignment horizontal="center" vertical="center"/>
      <protection locked="0"/>
    </xf>
    <xf numFmtId="0" fontId="65" fillId="13" borderId="39" xfId="0" applyFont="1" applyFill="1" applyBorder="1" applyAlignment="1" applyProtection="1">
      <alignment horizontal="center" vertical="center"/>
      <protection locked="0"/>
    </xf>
    <xf numFmtId="0" fontId="65" fillId="13" borderId="40" xfId="0" applyFont="1" applyFill="1" applyBorder="1" applyAlignment="1" applyProtection="1">
      <alignment horizontal="center" vertical="center"/>
      <protection locked="0"/>
    </xf>
    <xf numFmtId="0" fontId="65" fillId="13" borderId="0" xfId="0" applyFont="1" applyFill="1" applyBorder="1" applyAlignment="1" applyProtection="1">
      <alignment horizontal="center" vertical="center"/>
      <protection locked="0"/>
    </xf>
    <xf numFmtId="0" fontId="65" fillId="13" borderId="36" xfId="0" applyFont="1" applyFill="1" applyBorder="1" applyAlignment="1" applyProtection="1">
      <alignment horizontal="center" vertical="center"/>
      <protection locked="0"/>
    </xf>
    <xf numFmtId="0" fontId="65" fillId="13" borderId="43" xfId="0" applyFont="1" applyFill="1" applyBorder="1" applyAlignment="1" applyProtection="1">
      <alignment horizontal="center" vertical="center"/>
      <protection locked="0"/>
    </xf>
    <xf numFmtId="0" fontId="65" fillId="13" borderId="41" xfId="0" applyFont="1" applyFill="1" applyBorder="1" applyAlignment="1" applyProtection="1">
      <alignment horizontal="center" vertical="center"/>
      <protection locked="0"/>
    </xf>
    <xf numFmtId="0" fontId="65" fillId="13" borderId="42" xfId="0" applyFont="1" applyFill="1" applyBorder="1" applyAlignment="1" applyProtection="1">
      <alignment horizontal="center" vertical="center"/>
      <protection locked="0"/>
    </xf>
    <xf numFmtId="0" fontId="55" fillId="0" borderId="0" xfId="0" applyFont="1" applyFill="1" applyAlignment="1">
      <alignment horizontal="center" vertical="center" textRotation="90" wrapText="1"/>
    </xf>
    <xf numFmtId="0" fontId="55" fillId="0" borderId="0" xfId="0" applyFont="1" applyFill="1" applyAlignment="1">
      <alignment horizontal="center" vertical="center" textRotation="90"/>
    </xf>
    <xf numFmtId="0" fontId="56" fillId="0" borderId="0" xfId="0" applyFont="1" applyFill="1" applyAlignment="1" applyProtection="1">
      <alignment horizontal="center"/>
    </xf>
    <xf numFmtId="0" fontId="57" fillId="0" borderId="0" xfId="0" applyFont="1" applyAlignment="1">
      <alignment horizontal="center"/>
    </xf>
    <xf numFmtId="168" fontId="44" fillId="0" borderId="0" xfId="0" applyNumberFormat="1" applyFont="1" applyAlignment="1">
      <alignment horizontal="center"/>
    </xf>
    <xf numFmtId="0" fontId="59" fillId="0" borderId="0" xfId="0" applyFont="1" applyAlignment="1">
      <alignment horizontal="left"/>
    </xf>
    <xf numFmtId="0" fontId="35" fillId="0" borderId="0" xfId="0" applyFont="1" applyAlignment="1">
      <alignment horizontal="center"/>
    </xf>
    <xf numFmtId="0" fontId="41" fillId="0" borderId="0" xfId="0" applyFont="1" applyAlignment="1">
      <alignment horizontal="left"/>
    </xf>
    <xf numFmtId="0" fontId="38" fillId="0" borderId="0" xfId="0" applyFont="1" applyAlignment="1">
      <alignment horizontal="left"/>
    </xf>
    <xf numFmtId="0" fontId="54" fillId="0" borderId="0" xfId="0" applyFont="1" applyFill="1" applyAlignment="1">
      <alignment horizontal="center" vertical="center" textRotation="90"/>
    </xf>
    <xf numFmtId="0" fontId="56" fillId="0" borderId="0" xfId="0" applyFont="1" applyFill="1" applyAlignment="1">
      <alignment horizontal="center"/>
    </xf>
    <xf numFmtId="0" fontId="60" fillId="0" borderId="0" xfId="0" applyFont="1" applyAlignment="1" applyProtection="1">
      <alignment horizontal="left" vertical="center" wrapText="1"/>
      <protection locked="0"/>
    </xf>
    <xf numFmtId="0" fontId="60" fillId="0" borderId="0" xfId="0" applyFont="1" applyAlignment="1" applyProtection="1">
      <alignment horizontal="left" vertical="center"/>
      <protection locked="0"/>
    </xf>
    <xf numFmtId="0" fontId="52" fillId="12" borderId="0" xfId="0" applyFont="1" applyFill="1" applyAlignment="1" applyProtection="1">
      <alignment horizontal="center" vertical="center" wrapText="1"/>
      <protection locked="0"/>
    </xf>
    <xf numFmtId="0" fontId="52" fillId="13" borderId="0" xfId="0" applyFont="1" applyFill="1" applyAlignment="1" applyProtection="1">
      <alignment horizontal="center" vertical="center" wrapText="1"/>
      <protection locked="0"/>
    </xf>
    <xf numFmtId="0" fontId="50" fillId="13" borderId="0" xfId="0" applyFont="1" applyFill="1" applyAlignment="1">
      <alignment horizontal="left" vertical="center" wrapText="1"/>
    </xf>
    <xf numFmtId="0" fontId="50" fillId="12" borderId="0" xfId="0" applyFont="1" applyFill="1" applyAlignment="1">
      <alignment horizontal="left" vertical="center" wrapText="1"/>
    </xf>
    <xf numFmtId="0" fontId="61" fillId="0" borderId="0" xfId="0" applyFont="1" applyAlignment="1">
      <alignment horizontal="center"/>
    </xf>
    <xf numFmtId="0" fontId="7" fillId="12" borderId="0" xfId="0" applyFont="1" applyFill="1" applyAlignment="1">
      <alignment horizontal="left"/>
    </xf>
    <xf numFmtId="0" fontId="7" fillId="13" borderId="0" xfId="0" applyFont="1" applyFill="1" applyAlignment="1">
      <alignment horizontal="left"/>
    </xf>
    <xf numFmtId="0" fontId="43" fillId="0" borderId="0" xfId="0" applyFont="1" applyAlignment="1">
      <alignment horizontal="left" vertical="center" wrapText="1"/>
    </xf>
    <xf numFmtId="0" fontId="49" fillId="11" borderId="0" xfId="0" applyFont="1" applyFill="1" applyAlignment="1">
      <alignment horizontal="center"/>
    </xf>
    <xf numFmtId="0" fontId="45" fillId="0" borderId="0" xfId="0" applyFont="1" applyAlignment="1">
      <alignment horizontal="right" vertical="center"/>
    </xf>
    <xf numFmtId="0" fontId="51" fillId="11" borderId="0" xfId="0" applyFont="1" applyFill="1" applyAlignment="1">
      <alignment horizontal="center" vertical="center" textRotation="90"/>
    </xf>
    <xf numFmtId="0" fontId="57" fillId="0" borderId="0" xfId="0" applyFont="1" applyBorder="1" applyAlignment="1">
      <alignment vertical="center" wrapText="1"/>
    </xf>
    <xf numFmtId="0" fontId="57" fillId="0" borderId="36" xfId="0" applyFont="1" applyBorder="1" applyAlignment="1">
      <alignment vertical="center" wrapText="1"/>
    </xf>
    <xf numFmtId="0" fontId="57" fillId="0" borderId="41" xfId="0" applyFont="1" applyBorder="1" applyAlignment="1">
      <alignment vertical="center" wrapText="1"/>
    </xf>
    <xf numFmtId="0" fontId="57" fillId="0" borderId="42" xfId="0" applyFont="1" applyBorder="1" applyAlignment="1">
      <alignment vertical="center" wrapText="1"/>
    </xf>
    <xf numFmtId="0" fontId="43" fillId="0" borderId="0" xfId="0" applyFont="1" applyBorder="1" applyAlignment="1">
      <alignment horizontal="left" vertical="center" wrapText="1"/>
    </xf>
    <xf numFmtId="0" fontId="43" fillId="0" borderId="36" xfId="0" applyFont="1" applyBorder="1" applyAlignment="1">
      <alignment horizontal="left" vertical="center" wrapText="1"/>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60" fillId="0" borderId="0" xfId="0" applyFont="1" applyFill="1" applyAlignment="1">
      <alignment horizontal="left"/>
    </xf>
    <xf numFmtId="0" fontId="36" fillId="0" borderId="0" xfId="0" applyFont="1" applyAlignment="1">
      <alignment horizontal="left"/>
    </xf>
    <xf numFmtId="0" fontId="60" fillId="0" borderId="0" xfId="0" applyFont="1" applyFill="1" applyAlignment="1" applyProtection="1">
      <alignment horizontal="left"/>
      <protection locked="0"/>
    </xf>
    <xf numFmtId="0" fontId="40" fillId="0" borderId="0" xfId="0" applyFont="1" applyAlignment="1">
      <alignment horizontal="center"/>
    </xf>
    <xf numFmtId="0" fontId="48" fillId="11" borderId="0" xfId="0" applyFont="1" applyFill="1" applyAlignment="1">
      <alignment horizontal="center" vertical="top"/>
    </xf>
    <xf numFmtId="0" fontId="9" fillId="0" borderId="0" xfId="0" applyFont="1" applyAlignment="1">
      <alignment horizontal="center" wrapText="1"/>
    </xf>
    <xf numFmtId="0" fontId="23" fillId="0" borderId="0" xfId="0" applyFont="1" applyAlignment="1">
      <alignment horizontal="left"/>
    </xf>
    <xf numFmtId="0" fontId="11" fillId="0" borderId="0" xfId="0" applyFont="1" applyAlignment="1">
      <alignment horizontal="left" wrapText="1"/>
    </xf>
    <xf numFmtId="0" fontId="9" fillId="0" borderId="0" xfId="0" applyFont="1" applyAlignment="1">
      <alignment horizontal="center" vertical="center" wrapText="1"/>
    </xf>
    <xf numFmtId="0" fontId="8" fillId="0" borderId="0" xfId="4" applyAlignment="1">
      <alignment horizontal="center" vertical="center"/>
    </xf>
    <xf numFmtId="0" fontId="0" fillId="0" borderId="10" xfId="0" applyBorder="1" applyAlignment="1">
      <alignment horizontal="center" vertical="center" textRotation="90"/>
    </xf>
    <xf numFmtId="0" fontId="0" fillId="0" borderId="20" xfId="0" applyBorder="1" applyAlignment="1">
      <alignment horizontal="center" vertical="center" textRotation="90"/>
    </xf>
    <xf numFmtId="0" fontId="0" fillId="0" borderId="13" xfId="0" applyBorder="1" applyAlignment="1">
      <alignment horizontal="center" vertical="center" textRotation="90"/>
    </xf>
    <xf numFmtId="0" fontId="0" fillId="0" borderId="10" xfId="0" applyBorder="1" applyAlignment="1">
      <alignment horizontal="left" vertical="center"/>
    </xf>
    <xf numFmtId="0" fontId="0" fillId="0" borderId="22" xfId="0" applyBorder="1" applyAlignment="1">
      <alignment horizontal="left" vertical="center"/>
    </xf>
    <xf numFmtId="0" fontId="0" fillId="0" borderId="20"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0" borderId="23" xfId="0" applyBorder="1" applyAlignment="1">
      <alignment horizontal="left" vertical="center"/>
    </xf>
    <xf numFmtId="0" fontId="4" fillId="6" borderId="0" xfId="0" applyFont="1" applyFill="1" applyAlignment="1">
      <alignment horizontal="center"/>
    </xf>
    <xf numFmtId="0" fontId="4" fillId="4" borderId="0" xfId="0" applyFont="1" applyFill="1" applyAlignment="1">
      <alignment horizontal="center"/>
    </xf>
    <xf numFmtId="0" fontId="4" fillId="4" borderId="0" xfId="0" applyFont="1" applyFill="1" applyAlignment="1">
      <alignment horizontal="center" wrapText="1"/>
    </xf>
    <xf numFmtId="0" fontId="4" fillId="5" borderId="0" xfId="0" applyFont="1" applyFill="1" applyAlignment="1">
      <alignment horizontal="center"/>
    </xf>
    <xf numFmtId="0" fontId="4" fillId="5" borderId="0" xfId="0" applyFont="1" applyFill="1" applyAlignment="1">
      <alignment horizontal="center" wrapText="1"/>
    </xf>
    <xf numFmtId="0" fontId="4" fillId="7" borderId="0" xfId="0" applyFont="1" applyFill="1" applyAlignment="1">
      <alignment horizontal="center"/>
    </xf>
    <xf numFmtId="0" fontId="4" fillId="7" borderId="0" xfId="0" applyFont="1" applyFill="1" applyAlignment="1">
      <alignment horizontal="center" wrapText="1"/>
    </xf>
    <xf numFmtId="0" fontId="8" fillId="0" borderId="23" xfId="4" applyBorder="1" applyAlignment="1">
      <alignment horizontal="left"/>
    </xf>
    <xf numFmtId="0" fontId="0" fillId="0" borderId="0" xfId="0" applyAlignment="1">
      <alignment horizontal="left"/>
    </xf>
    <xf numFmtId="0" fontId="0" fillId="0" borderId="0" xfId="0" applyBorder="1" applyAlignment="1">
      <alignment horizontal="left" wrapText="1"/>
    </xf>
    <xf numFmtId="0" fontId="0" fillId="0" borderId="0" xfId="0" applyAlignment="1">
      <alignment horizontal="center"/>
    </xf>
    <xf numFmtId="0" fontId="22" fillId="0" borderId="0" xfId="7" quotePrefix="1" applyNumberFormat="1" applyBorder="1" applyAlignment="1">
      <alignment horizontal="center" vertical="top"/>
    </xf>
    <xf numFmtId="0" fontId="0" fillId="0" borderId="15" xfId="0" applyBorder="1" applyAlignment="1">
      <alignment horizontal="left"/>
    </xf>
    <xf numFmtId="0" fontId="0" fillId="0" borderId="16" xfId="0" applyBorder="1" applyAlignment="1">
      <alignment horizontal="left"/>
    </xf>
    <xf numFmtId="0" fontId="3" fillId="3" borderId="17" xfId="3" applyBorder="1" applyAlignment="1">
      <alignment horizontal="right" vertical="center"/>
    </xf>
    <xf numFmtId="0" fontId="3" fillId="3" borderId="18" xfId="3" applyBorder="1" applyAlignment="1">
      <alignment horizontal="right" vertical="center"/>
    </xf>
    <xf numFmtId="0" fontId="0" fillId="0" borderId="6" xfId="0" applyBorder="1" applyAlignment="1">
      <alignment horizontal="left" vertical="center"/>
    </xf>
    <xf numFmtId="0" fontId="0" fillId="0" borderId="19" xfId="0" applyBorder="1" applyAlignment="1">
      <alignment horizontal="left" vertical="center"/>
    </xf>
    <xf numFmtId="0" fontId="5" fillId="0" borderId="0" xfId="0" applyFont="1" applyAlignment="1">
      <alignment horizontal="center"/>
    </xf>
    <xf numFmtId="0" fontId="5" fillId="0" borderId="3" xfId="0" applyFont="1" applyBorder="1" applyAlignment="1">
      <alignment horizontal="center"/>
    </xf>
    <xf numFmtId="0" fontId="0" fillId="0" borderId="0" xfId="0" applyAlignment="1">
      <alignment horizontal="left" vertical="center" wrapText="1"/>
    </xf>
    <xf numFmtId="0" fontId="0" fillId="0" borderId="0" xfId="0" applyAlignment="1">
      <alignment horizontal="left" vertical="center"/>
    </xf>
    <xf numFmtId="0" fontId="0" fillId="0" borderId="0" xfId="0" applyBorder="1" applyAlignment="1">
      <alignment horizontal="left" vertical="center" wrapText="1"/>
    </xf>
    <xf numFmtId="0" fontId="5" fillId="0" borderId="0" xfId="0" applyFont="1" applyAlignment="1">
      <alignment horizontal="center" wrapText="1"/>
    </xf>
  </cellXfs>
  <cellStyles count="11">
    <cellStyle name="Calculation" xfId="3" builtinId="22"/>
    <cellStyle name="Comma" xfId="8" builtinId="3"/>
    <cellStyle name="Currency" xfId="9" builtinId="4"/>
    <cellStyle name="Explanatory Text" xfId="7" builtinId="53"/>
    <cellStyle name="Hyperlink" xfId="4" builtinId="8"/>
    <cellStyle name="Input" xfId="1" builtinId="20"/>
    <cellStyle name="Neutral" xfId="5" builtinId="28"/>
    <cellStyle name="Normal" xfId="0" builtinId="0"/>
    <cellStyle name="Note" xfId="6" builtinId="10"/>
    <cellStyle name="Output" xfId="2" builtinId="21"/>
    <cellStyle name="Yellow Input" xfId="10"/>
  </cellStyles>
  <dxfs count="0"/>
  <tableStyles count="0" defaultTableStyle="TableStyleMedium2" defaultPivotStyle="PivotStyleLight16"/>
  <colors>
    <mruColors>
      <color rgb="FFD7D7D7"/>
      <color rgb="FFEDC951"/>
      <color rgb="FF00A0B0"/>
      <color rgb="FF1F547E"/>
      <color rgb="FF575758"/>
      <color rgb="FFF9EDC7"/>
      <color rgb="FFF7E8B7"/>
      <color rgb="FFFFFF99"/>
      <color rgb="FFC8A200"/>
      <color rgb="FFE2B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Scores!$E$4:$F$4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Scores!$E$13:$F$13</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Scores!$E$14:$F$14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Scores!$E$15:$F$15</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Scores!$E$16:$F$16</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Scores!$E$17:$F$17</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Scores!$E$18:$F$18</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Scores!$E$19:$F$19</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Scores!$E$20:$F$20</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Scores!$E$21:$F$21</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Scores!$E$22:$F$22</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Scores!$E$5:$F$5</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Scores!$E$23:$F$23</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radarChart>
        <c:radarStyle val="filled"/>
        <c:varyColors val="0"/>
        <c:ser>
          <c:idx val="0"/>
          <c:order val="0"/>
          <c:spPr>
            <a:solidFill>
              <a:srgbClr val="619D44">
                <a:alpha val="74902"/>
              </a:srgbClr>
            </a:solidFill>
            <a:ln>
              <a:noFill/>
            </a:ln>
            <a:effectLst/>
          </c:spPr>
          <c:cat>
            <c:strRef>
              <c:f>Thresholds!$A$15:$A$19</c:f>
              <c:strCache>
                <c:ptCount val="5"/>
                <c:pt idx="0">
                  <c:v>Compelling Vision</c:v>
                </c:pt>
                <c:pt idx="1">
                  <c:v>Supportive Regulations</c:v>
                </c:pt>
                <c:pt idx="2">
                  <c:v>Predictable &amp; Consistent Political &amp; Development Context</c:v>
                </c:pt>
                <c:pt idx="3">
                  <c:v>Affordable Housing Policies</c:v>
                </c:pt>
                <c:pt idx="4">
                  <c:v>Public Investment</c:v>
                </c:pt>
              </c:strCache>
            </c:strRef>
          </c:cat>
          <c:val>
            <c:numRef>
              <c:f>Thresholds!$M$15:$M$19</c:f>
              <c:numCache>
                <c:formatCode>General</c:formatCode>
                <c:ptCount val="5"/>
                <c:pt idx="0">
                  <c:v>1</c:v>
                </c:pt>
                <c:pt idx="1">
                  <c:v>1</c:v>
                </c:pt>
                <c:pt idx="2">
                  <c:v>1</c:v>
                </c:pt>
                <c:pt idx="3">
                  <c:v>1</c:v>
                </c:pt>
                <c:pt idx="4">
                  <c:v>1</c:v>
                </c:pt>
              </c:numCache>
            </c:numRef>
          </c:val>
        </c:ser>
        <c:dLbls>
          <c:showLegendKey val="0"/>
          <c:showVal val="0"/>
          <c:showCatName val="0"/>
          <c:showSerName val="0"/>
          <c:showPercent val="0"/>
          <c:showBubbleSize val="0"/>
        </c:dLbls>
        <c:axId val="216119328"/>
        <c:axId val="216119720"/>
      </c:radarChart>
      <c:catAx>
        <c:axId val="216119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119720"/>
        <c:crosses val="autoZero"/>
        <c:auto val="1"/>
        <c:lblAlgn val="ctr"/>
        <c:lblOffset val="100"/>
        <c:noMultiLvlLbl val="0"/>
      </c:catAx>
      <c:valAx>
        <c:axId val="216119720"/>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chemeClr val="accent2">
              <a:lumMod val="40000"/>
              <a:lumOff val="60000"/>
            </a:schemeClr>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1193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radarChart>
        <c:radarStyle val="filled"/>
        <c:varyColors val="0"/>
        <c:ser>
          <c:idx val="0"/>
          <c:order val="0"/>
          <c:spPr>
            <a:solidFill>
              <a:srgbClr val="619D44">
                <a:alpha val="74902"/>
              </a:srgbClr>
            </a:solidFill>
            <a:ln>
              <a:noFill/>
            </a:ln>
            <a:effectLst/>
          </c:spPr>
          <c:cat>
            <c:strRef>
              <c:f>Thresholds!$A$21:$A$25</c:f>
              <c:strCache>
                <c:ptCount val="5"/>
                <c:pt idx="0">
                  <c:v>Recent Development Activity</c:v>
                </c:pt>
                <c:pt idx="1">
                  <c:v>Redevelopment Potential</c:v>
                </c:pt>
                <c:pt idx="2">
                  <c:v>Real Estate Values</c:v>
                </c:pt>
                <c:pt idx="3">
                  <c:v>Financial Incentives for Development</c:v>
                </c:pt>
                <c:pt idx="4">
                  <c:v>Trends in Income &amp; Educational Attainment Data</c:v>
                </c:pt>
              </c:strCache>
            </c:strRef>
          </c:cat>
          <c:val>
            <c:numRef>
              <c:f>Thresholds!$M$21:$M$25</c:f>
              <c:numCache>
                <c:formatCode>General</c:formatCode>
                <c:ptCount val="5"/>
                <c:pt idx="0">
                  <c:v>1</c:v>
                </c:pt>
                <c:pt idx="1">
                  <c:v>1</c:v>
                </c:pt>
                <c:pt idx="2">
                  <c:v>1</c:v>
                </c:pt>
                <c:pt idx="3">
                  <c:v>1</c:v>
                </c:pt>
                <c:pt idx="4">
                  <c:v>1</c:v>
                </c:pt>
              </c:numCache>
            </c:numRef>
          </c:val>
        </c:ser>
        <c:dLbls>
          <c:showLegendKey val="0"/>
          <c:showVal val="0"/>
          <c:showCatName val="0"/>
          <c:showSerName val="0"/>
          <c:showPercent val="0"/>
          <c:showBubbleSize val="0"/>
        </c:dLbls>
        <c:axId val="216120504"/>
        <c:axId val="216120896"/>
      </c:radarChart>
      <c:catAx>
        <c:axId val="216120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120896"/>
        <c:crosses val="autoZero"/>
        <c:auto val="1"/>
        <c:lblAlgn val="ctr"/>
        <c:lblOffset val="100"/>
        <c:noMultiLvlLbl val="0"/>
      </c:catAx>
      <c:valAx>
        <c:axId val="216120896"/>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chemeClr val="accent2">
              <a:lumMod val="40000"/>
              <a:lumOff val="60000"/>
            </a:schemeClr>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1205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radarChart>
        <c:radarStyle val="filled"/>
        <c:varyColors val="0"/>
        <c:ser>
          <c:idx val="0"/>
          <c:order val="0"/>
          <c:spPr>
            <a:solidFill>
              <a:srgbClr val="619D44">
                <a:alpha val="74902"/>
              </a:srgbClr>
            </a:solidFill>
            <a:ln w="25400">
              <a:noFill/>
            </a:ln>
            <a:effectLst/>
          </c:spPr>
          <c:cat>
            <c:strRef>
              <c:f>Thresholds!$A$27:$A$33</c:f>
              <c:strCache>
                <c:ptCount val="6"/>
                <c:pt idx="0">
                  <c:v>Transit Travel Shed</c:v>
                </c:pt>
                <c:pt idx="1">
                  <c:v>Transit Service &amp; Infrastructure</c:v>
                </c:pt>
                <c:pt idx="2">
                  <c:v>Block Size</c:v>
                </c:pt>
                <c:pt idx="3">
                  <c:v>Path Connectivity</c:v>
                </c:pt>
                <c:pt idx="4">
                  <c:v>Bicycle Comfort</c:v>
                </c:pt>
                <c:pt idx="5">
                  <c:v>Community Gathering Places</c:v>
                </c:pt>
              </c:strCache>
            </c:strRef>
          </c:cat>
          <c:val>
            <c:numRef>
              <c:f>Thresholds!$M$27:$M$32</c:f>
              <c:numCache>
                <c:formatCode>General</c:formatCode>
                <c:ptCount val="6"/>
                <c:pt idx="0">
                  <c:v>1</c:v>
                </c:pt>
                <c:pt idx="1">
                  <c:v>1</c:v>
                </c:pt>
                <c:pt idx="2">
                  <c:v>1</c:v>
                </c:pt>
                <c:pt idx="3">
                  <c:v>1</c:v>
                </c:pt>
                <c:pt idx="4">
                  <c:v>1</c:v>
                </c:pt>
                <c:pt idx="5">
                  <c:v>1</c:v>
                </c:pt>
              </c:numCache>
            </c:numRef>
          </c:val>
        </c:ser>
        <c:dLbls>
          <c:showLegendKey val="0"/>
          <c:showVal val="0"/>
          <c:showCatName val="0"/>
          <c:showSerName val="0"/>
          <c:showPercent val="0"/>
          <c:showBubbleSize val="0"/>
        </c:dLbls>
        <c:axId val="216121680"/>
        <c:axId val="217153512"/>
      </c:radarChart>
      <c:catAx>
        <c:axId val="21612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153512"/>
        <c:crosses val="autoZero"/>
        <c:auto val="1"/>
        <c:lblAlgn val="ctr"/>
        <c:lblOffset val="100"/>
        <c:noMultiLvlLbl val="0"/>
      </c:catAx>
      <c:valAx>
        <c:axId val="217153512"/>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rgbClr val="619D44"/>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1216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radarChart>
        <c:radarStyle val="filled"/>
        <c:varyColors val="0"/>
        <c:ser>
          <c:idx val="0"/>
          <c:order val="0"/>
          <c:spPr>
            <a:solidFill>
              <a:srgbClr val="619D44">
                <a:alpha val="74902"/>
              </a:srgbClr>
            </a:solidFill>
            <a:ln w="25400">
              <a:noFill/>
            </a:ln>
            <a:effectLst/>
          </c:spPr>
          <c:cat>
            <c:strRef>
              <c:f>Thresholds!$A$35:$A$38</c:f>
              <c:strCache>
                <c:ptCount val="4"/>
                <c:pt idx="0">
                  <c:v>Diversity of Existing Uses within Walking Distance</c:v>
                </c:pt>
                <c:pt idx="1">
                  <c:v>Civic or Educational Uses</c:v>
                </c:pt>
                <c:pt idx="2">
                  <c:v>Community Events &amp; Branding</c:v>
                </c:pt>
                <c:pt idx="3">
                  <c:v>Housing &amp; Transportation Affordability </c:v>
                </c:pt>
              </c:strCache>
            </c:strRef>
          </c:cat>
          <c:val>
            <c:numRef>
              <c:f>Thresholds!$M$35:$M$38</c:f>
              <c:numCache>
                <c:formatCode>General</c:formatCode>
                <c:ptCount val="4"/>
                <c:pt idx="0">
                  <c:v>1</c:v>
                </c:pt>
                <c:pt idx="1">
                  <c:v>1</c:v>
                </c:pt>
                <c:pt idx="2">
                  <c:v>1</c:v>
                </c:pt>
                <c:pt idx="3">
                  <c:v>1</c:v>
                </c:pt>
              </c:numCache>
            </c:numRef>
          </c:val>
        </c:ser>
        <c:dLbls>
          <c:showLegendKey val="0"/>
          <c:showVal val="0"/>
          <c:showCatName val="0"/>
          <c:showSerName val="0"/>
          <c:showPercent val="0"/>
          <c:showBubbleSize val="0"/>
        </c:dLbls>
        <c:axId val="217154296"/>
        <c:axId val="217154688"/>
      </c:radarChart>
      <c:catAx>
        <c:axId val="217154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154688"/>
        <c:crosses val="autoZero"/>
        <c:auto val="1"/>
        <c:lblAlgn val="ctr"/>
        <c:lblOffset val="100"/>
        <c:noMultiLvlLbl val="0"/>
      </c:catAx>
      <c:valAx>
        <c:axId val="217154688"/>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rgbClr val="619D44"/>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1542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Scores!$E$4:$F$4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Scores!$E$5:$F$5</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Scores!$E$6:$F$6</c:f>
              <c:numCache>
                <c:formatCode>General</c:formatCode>
                <c:ptCount val="2"/>
                <c:pt idx="0">
                  <c:v>0</c:v>
                </c:pt>
                <c:pt idx="1">
                  <c:v>100</c:v>
                </c:pt>
              </c:numCache>
            </c:numRef>
          </c:val>
        </c:ser>
        <c:ser>
          <c:idx val="3"/>
          <c:order val="1"/>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Scores!$E$4:$F$4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Scores!$E$7:$F$7</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tx>
            <c:strRef>
              <c:f>Scores!$E$8:$F$8</c:f>
              <c:strCache>
                <c:ptCount val="2"/>
                <c:pt idx="0">
                  <c:v>0</c:v>
                </c:pt>
                <c:pt idx="1">
                  <c:v>100</c:v>
                </c:pt>
              </c:strCache>
            </c:strRef>
          </c:tx>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Scores!$E$8:$F$8</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Scores!$E$6:$F$6</c:f>
              <c:numCache>
                <c:formatCode>General</c:formatCode>
                <c:ptCount val="2"/>
                <c:pt idx="0">
                  <c:v>0</c:v>
                </c:pt>
                <c:pt idx="1">
                  <c:v>100</c:v>
                </c:pt>
              </c:numCache>
            </c:numRef>
          </c:val>
        </c:ser>
        <c:ser>
          <c:idx val="3"/>
          <c:order val="1"/>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Scores!$E$4:$F$4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Scores!$E$9:$F$9</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Scores!$E$10:$F$10</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Scores!$E$11:$F$11</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Scores!$E$12:$F$12</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Scores!$E$13:$F$13</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Scores!$E$14:$F$14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Scores!$E$15:$F$15</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Scores!$E$16:$F$16</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Scores!$E$17:$F$17</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Scores!$E$18:$F$18</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Scores!$E$7:$F$7</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Scores!$E$19:$F$19</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Scores!$E$20:$F$20</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Scores!$E$21:$F$21</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Scores!$E$22:$F$22</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Scores!$E$23:$F$23</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Policy Measures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spPr>
            <a:solidFill>
              <a:srgbClr val="619D44">
                <a:alpha val="74902"/>
              </a:srgbClr>
            </a:solidFill>
            <a:ln>
              <a:noFill/>
            </a:ln>
            <a:effectLst/>
          </c:spPr>
          <c:cat>
            <c:strRef>
              <c:f>Thresholds!$A$15:$A$19</c:f>
              <c:strCache>
                <c:ptCount val="5"/>
                <c:pt idx="0">
                  <c:v>Compelling Vision</c:v>
                </c:pt>
                <c:pt idx="1">
                  <c:v>Supportive Regulations</c:v>
                </c:pt>
                <c:pt idx="2">
                  <c:v>Predictable &amp; Consistent Political &amp; Development Context</c:v>
                </c:pt>
                <c:pt idx="3">
                  <c:v>Affordable Housing Policies</c:v>
                </c:pt>
                <c:pt idx="4">
                  <c:v>Public Investment</c:v>
                </c:pt>
              </c:strCache>
            </c:strRef>
          </c:cat>
          <c:val>
            <c:numRef>
              <c:f>Thresholds!$M$15:$M$19</c:f>
              <c:numCache>
                <c:formatCode>General</c:formatCode>
                <c:ptCount val="5"/>
                <c:pt idx="0">
                  <c:v>1</c:v>
                </c:pt>
                <c:pt idx="1">
                  <c:v>1</c:v>
                </c:pt>
                <c:pt idx="2">
                  <c:v>1</c:v>
                </c:pt>
                <c:pt idx="3">
                  <c:v>1</c:v>
                </c:pt>
                <c:pt idx="4">
                  <c:v>1</c:v>
                </c:pt>
              </c:numCache>
            </c:numRef>
          </c:val>
        </c:ser>
        <c:dLbls>
          <c:showLegendKey val="0"/>
          <c:showVal val="0"/>
          <c:showCatName val="0"/>
          <c:showSerName val="0"/>
          <c:showPercent val="0"/>
          <c:showBubbleSize val="0"/>
        </c:dLbls>
        <c:axId val="217889424"/>
        <c:axId val="217889816"/>
      </c:radarChart>
      <c:catAx>
        <c:axId val="217889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889816"/>
        <c:crosses val="autoZero"/>
        <c:auto val="1"/>
        <c:lblAlgn val="ctr"/>
        <c:lblOffset val="100"/>
        <c:noMultiLvlLbl val="0"/>
      </c:catAx>
      <c:valAx>
        <c:axId val="217889816"/>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chemeClr val="accent2">
              <a:lumMod val="40000"/>
              <a:lumOff val="60000"/>
            </a:schemeClr>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8894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Market Measures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spPr>
            <a:solidFill>
              <a:srgbClr val="619D44">
                <a:alpha val="74902"/>
              </a:srgbClr>
            </a:solidFill>
            <a:ln>
              <a:noFill/>
            </a:ln>
            <a:effectLst/>
          </c:spPr>
          <c:cat>
            <c:strRef>
              <c:f>Thresholds!$A$21:$A$25</c:f>
              <c:strCache>
                <c:ptCount val="5"/>
                <c:pt idx="0">
                  <c:v>Recent Development Activity</c:v>
                </c:pt>
                <c:pt idx="1">
                  <c:v>Redevelopment Potential</c:v>
                </c:pt>
                <c:pt idx="2">
                  <c:v>Real Estate Values</c:v>
                </c:pt>
                <c:pt idx="3">
                  <c:v>Financial Incentives for Development</c:v>
                </c:pt>
                <c:pt idx="4">
                  <c:v>Trends in Income &amp; Educational Attainment Data</c:v>
                </c:pt>
              </c:strCache>
            </c:strRef>
          </c:cat>
          <c:val>
            <c:numRef>
              <c:f>Thresholds!$M$21:$M$25</c:f>
              <c:numCache>
                <c:formatCode>General</c:formatCode>
                <c:ptCount val="5"/>
                <c:pt idx="0">
                  <c:v>1</c:v>
                </c:pt>
                <c:pt idx="1">
                  <c:v>1</c:v>
                </c:pt>
                <c:pt idx="2">
                  <c:v>1</c:v>
                </c:pt>
                <c:pt idx="3">
                  <c:v>1</c:v>
                </c:pt>
                <c:pt idx="4">
                  <c:v>1</c:v>
                </c:pt>
              </c:numCache>
            </c:numRef>
          </c:val>
        </c:ser>
        <c:dLbls>
          <c:showLegendKey val="0"/>
          <c:showVal val="0"/>
          <c:showCatName val="0"/>
          <c:showSerName val="0"/>
          <c:showPercent val="0"/>
          <c:showBubbleSize val="0"/>
        </c:dLbls>
        <c:axId val="218369400"/>
        <c:axId val="218369792"/>
      </c:radarChart>
      <c:catAx>
        <c:axId val="218369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369792"/>
        <c:crosses val="autoZero"/>
        <c:auto val="1"/>
        <c:lblAlgn val="ctr"/>
        <c:lblOffset val="100"/>
        <c:noMultiLvlLbl val="0"/>
      </c:catAx>
      <c:valAx>
        <c:axId val="218369792"/>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chemeClr val="accent2">
              <a:lumMod val="40000"/>
              <a:lumOff val="60000"/>
            </a:schemeClr>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369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Physical Measures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spPr>
            <a:solidFill>
              <a:srgbClr val="619D44">
                <a:alpha val="74902"/>
              </a:srgbClr>
            </a:solidFill>
            <a:ln w="25400">
              <a:noFill/>
            </a:ln>
            <a:effectLst/>
          </c:spPr>
          <c:cat>
            <c:strRef>
              <c:f>Thresholds!$A$27:$A$33</c:f>
              <c:strCache>
                <c:ptCount val="6"/>
                <c:pt idx="0">
                  <c:v>Transit Travel Shed</c:v>
                </c:pt>
                <c:pt idx="1">
                  <c:v>Transit Service &amp; Infrastructure</c:v>
                </c:pt>
                <c:pt idx="2">
                  <c:v>Block Size</c:v>
                </c:pt>
                <c:pt idx="3">
                  <c:v>Path Connectivity</c:v>
                </c:pt>
                <c:pt idx="4">
                  <c:v>Bicycle Comfort</c:v>
                </c:pt>
                <c:pt idx="5">
                  <c:v>Community Gathering Places</c:v>
                </c:pt>
              </c:strCache>
            </c:strRef>
          </c:cat>
          <c:val>
            <c:numRef>
              <c:f>Thresholds!$M$27:$M$32</c:f>
              <c:numCache>
                <c:formatCode>General</c:formatCode>
                <c:ptCount val="6"/>
                <c:pt idx="0">
                  <c:v>1</c:v>
                </c:pt>
                <c:pt idx="1">
                  <c:v>1</c:v>
                </c:pt>
                <c:pt idx="2">
                  <c:v>1</c:v>
                </c:pt>
                <c:pt idx="3">
                  <c:v>1</c:v>
                </c:pt>
                <c:pt idx="4">
                  <c:v>1</c:v>
                </c:pt>
                <c:pt idx="5">
                  <c:v>1</c:v>
                </c:pt>
              </c:numCache>
            </c:numRef>
          </c:val>
        </c:ser>
        <c:dLbls>
          <c:showLegendKey val="0"/>
          <c:showVal val="0"/>
          <c:showCatName val="0"/>
          <c:showSerName val="0"/>
          <c:showPercent val="0"/>
          <c:showBubbleSize val="0"/>
        </c:dLbls>
        <c:axId val="218370576"/>
        <c:axId val="218370968"/>
      </c:radarChart>
      <c:catAx>
        <c:axId val="218370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370968"/>
        <c:crosses val="autoZero"/>
        <c:auto val="1"/>
        <c:lblAlgn val="ctr"/>
        <c:lblOffset val="100"/>
        <c:noMultiLvlLbl val="0"/>
      </c:catAx>
      <c:valAx>
        <c:axId val="218370968"/>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rgbClr val="619D44"/>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3705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Social Measures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spPr>
            <a:solidFill>
              <a:srgbClr val="619D44">
                <a:alpha val="74902"/>
              </a:srgbClr>
            </a:solidFill>
            <a:ln w="25400">
              <a:noFill/>
            </a:ln>
            <a:effectLst/>
          </c:spPr>
          <c:cat>
            <c:strRef>
              <c:f>Thresholds!$A$35:$A$38</c:f>
              <c:strCache>
                <c:ptCount val="4"/>
                <c:pt idx="0">
                  <c:v>Diversity of Existing Uses within Walking Distance</c:v>
                </c:pt>
                <c:pt idx="1">
                  <c:v>Civic or Educational Uses</c:v>
                </c:pt>
                <c:pt idx="2">
                  <c:v>Community Events &amp; Branding</c:v>
                </c:pt>
                <c:pt idx="3">
                  <c:v>Housing &amp; Transportation Affordability </c:v>
                </c:pt>
              </c:strCache>
            </c:strRef>
          </c:cat>
          <c:val>
            <c:numRef>
              <c:f>Thresholds!$M$35:$M$38</c:f>
              <c:numCache>
                <c:formatCode>General</c:formatCode>
                <c:ptCount val="4"/>
                <c:pt idx="0">
                  <c:v>1</c:v>
                </c:pt>
                <c:pt idx="1">
                  <c:v>1</c:v>
                </c:pt>
                <c:pt idx="2">
                  <c:v>1</c:v>
                </c:pt>
                <c:pt idx="3">
                  <c:v>1</c:v>
                </c:pt>
              </c:numCache>
            </c:numRef>
          </c:val>
        </c:ser>
        <c:dLbls>
          <c:showLegendKey val="0"/>
          <c:showVal val="0"/>
          <c:showCatName val="0"/>
          <c:showSerName val="0"/>
          <c:showPercent val="0"/>
          <c:showBubbleSize val="0"/>
        </c:dLbls>
        <c:axId val="218371752"/>
        <c:axId val="218372144"/>
      </c:radarChart>
      <c:catAx>
        <c:axId val="218371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372144"/>
        <c:crosses val="autoZero"/>
        <c:auto val="1"/>
        <c:lblAlgn val="ctr"/>
        <c:lblOffset val="100"/>
        <c:noMultiLvlLbl val="0"/>
      </c:catAx>
      <c:valAx>
        <c:axId val="218372144"/>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rgbClr val="619D44"/>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3717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radarChart>
        <c:radarStyle val="filled"/>
        <c:varyColors val="0"/>
        <c:ser>
          <c:idx val="0"/>
          <c:order val="0"/>
          <c:spPr>
            <a:solidFill>
              <a:srgbClr val="619D44">
                <a:alpha val="74902"/>
              </a:srgbClr>
            </a:solidFill>
            <a:ln>
              <a:noFill/>
            </a:ln>
            <a:effectLst/>
          </c:spPr>
          <c:cat>
            <c:strRef>
              <c:f>Thresholds!$A$15:$A$19</c:f>
              <c:strCache>
                <c:ptCount val="5"/>
                <c:pt idx="0">
                  <c:v>Compelling Vision</c:v>
                </c:pt>
                <c:pt idx="1">
                  <c:v>Supportive Regulations</c:v>
                </c:pt>
                <c:pt idx="2">
                  <c:v>Predictable &amp; Consistent Political &amp; Development Context</c:v>
                </c:pt>
                <c:pt idx="3">
                  <c:v>Affordable Housing Policies</c:v>
                </c:pt>
                <c:pt idx="4">
                  <c:v>Public Investment</c:v>
                </c:pt>
              </c:strCache>
            </c:strRef>
          </c:cat>
          <c:val>
            <c:numRef>
              <c:f>Thresholds!$M$15:$M$19</c:f>
              <c:numCache>
                <c:formatCode>General</c:formatCode>
                <c:ptCount val="5"/>
                <c:pt idx="0">
                  <c:v>1</c:v>
                </c:pt>
                <c:pt idx="1">
                  <c:v>1</c:v>
                </c:pt>
                <c:pt idx="2">
                  <c:v>1</c:v>
                </c:pt>
                <c:pt idx="3">
                  <c:v>1</c:v>
                </c:pt>
                <c:pt idx="4">
                  <c:v>1</c:v>
                </c:pt>
              </c:numCache>
            </c:numRef>
          </c:val>
        </c:ser>
        <c:dLbls>
          <c:showLegendKey val="0"/>
          <c:showVal val="0"/>
          <c:showCatName val="0"/>
          <c:showSerName val="0"/>
          <c:showPercent val="0"/>
          <c:showBubbleSize val="0"/>
        </c:dLbls>
        <c:axId val="218372928"/>
        <c:axId val="218612160"/>
      </c:radarChart>
      <c:catAx>
        <c:axId val="2183729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612160"/>
        <c:crosses val="autoZero"/>
        <c:auto val="1"/>
        <c:lblAlgn val="ctr"/>
        <c:lblOffset val="100"/>
        <c:noMultiLvlLbl val="0"/>
      </c:catAx>
      <c:valAx>
        <c:axId val="218612160"/>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chemeClr val="accent2">
              <a:lumMod val="40000"/>
              <a:lumOff val="60000"/>
            </a:schemeClr>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372928"/>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tx>
            <c:strRef>
              <c:f>Scores!$E$8:$F$8</c:f>
              <c:strCache>
                <c:ptCount val="2"/>
                <c:pt idx="0">
                  <c:v>0</c:v>
                </c:pt>
                <c:pt idx="1">
                  <c:v>100</c:v>
                </c:pt>
              </c:strCache>
            </c:strRef>
          </c:tx>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Scores!$E$8:$F$8</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radarChart>
        <c:radarStyle val="filled"/>
        <c:varyColors val="0"/>
        <c:ser>
          <c:idx val="0"/>
          <c:order val="0"/>
          <c:spPr>
            <a:solidFill>
              <a:srgbClr val="619D44">
                <a:alpha val="74902"/>
              </a:srgbClr>
            </a:solidFill>
            <a:ln>
              <a:noFill/>
            </a:ln>
            <a:effectLst/>
          </c:spPr>
          <c:cat>
            <c:strRef>
              <c:f>Thresholds!$A$21:$A$25</c:f>
              <c:strCache>
                <c:ptCount val="5"/>
                <c:pt idx="0">
                  <c:v>Recent Development Activity</c:v>
                </c:pt>
                <c:pt idx="1">
                  <c:v>Redevelopment Potential</c:v>
                </c:pt>
                <c:pt idx="2">
                  <c:v>Real Estate Values</c:v>
                </c:pt>
                <c:pt idx="3">
                  <c:v>Financial Incentives for Development</c:v>
                </c:pt>
                <c:pt idx="4">
                  <c:v>Trends in Income &amp; Educational Attainment Data</c:v>
                </c:pt>
              </c:strCache>
            </c:strRef>
          </c:cat>
          <c:val>
            <c:numRef>
              <c:f>Thresholds!$M$21:$M$25</c:f>
              <c:numCache>
                <c:formatCode>General</c:formatCode>
                <c:ptCount val="5"/>
                <c:pt idx="0">
                  <c:v>1</c:v>
                </c:pt>
                <c:pt idx="1">
                  <c:v>1</c:v>
                </c:pt>
                <c:pt idx="2">
                  <c:v>1</c:v>
                </c:pt>
                <c:pt idx="3">
                  <c:v>1</c:v>
                </c:pt>
                <c:pt idx="4">
                  <c:v>1</c:v>
                </c:pt>
              </c:numCache>
            </c:numRef>
          </c:val>
        </c:ser>
        <c:dLbls>
          <c:showLegendKey val="0"/>
          <c:showVal val="0"/>
          <c:showCatName val="0"/>
          <c:showSerName val="0"/>
          <c:showPercent val="0"/>
          <c:showBubbleSize val="0"/>
        </c:dLbls>
        <c:axId val="218612944"/>
        <c:axId val="218613336"/>
      </c:radarChart>
      <c:catAx>
        <c:axId val="218612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613336"/>
        <c:crosses val="autoZero"/>
        <c:auto val="1"/>
        <c:lblAlgn val="ctr"/>
        <c:lblOffset val="100"/>
        <c:noMultiLvlLbl val="0"/>
      </c:catAx>
      <c:valAx>
        <c:axId val="218613336"/>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chemeClr val="accent2">
              <a:lumMod val="40000"/>
              <a:lumOff val="60000"/>
            </a:schemeClr>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612944"/>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radarChart>
        <c:radarStyle val="filled"/>
        <c:varyColors val="0"/>
        <c:ser>
          <c:idx val="0"/>
          <c:order val="0"/>
          <c:spPr>
            <a:solidFill>
              <a:srgbClr val="619D44">
                <a:alpha val="74902"/>
              </a:srgbClr>
            </a:solidFill>
            <a:ln w="25400">
              <a:noFill/>
            </a:ln>
            <a:effectLst/>
          </c:spPr>
          <c:cat>
            <c:strRef>
              <c:f>Thresholds!$A$27:$A$33</c:f>
              <c:strCache>
                <c:ptCount val="6"/>
                <c:pt idx="0">
                  <c:v>Transit Travel Shed</c:v>
                </c:pt>
                <c:pt idx="1">
                  <c:v>Transit Service &amp; Infrastructure</c:v>
                </c:pt>
                <c:pt idx="2">
                  <c:v>Block Size</c:v>
                </c:pt>
                <c:pt idx="3">
                  <c:v>Path Connectivity</c:v>
                </c:pt>
                <c:pt idx="4">
                  <c:v>Bicycle Comfort</c:v>
                </c:pt>
                <c:pt idx="5">
                  <c:v>Community Gathering Places</c:v>
                </c:pt>
              </c:strCache>
            </c:strRef>
          </c:cat>
          <c:val>
            <c:numRef>
              <c:f>Thresholds!$M$27:$M$32</c:f>
              <c:numCache>
                <c:formatCode>General</c:formatCode>
                <c:ptCount val="6"/>
                <c:pt idx="0">
                  <c:v>1</c:v>
                </c:pt>
                <c:pt idx="1">
                  <c:v>1</c:v>
                </c:pt>
                <c:pt idx="2">
                  <c:v>1</c:v>
                </c:pt>
                <c:pt idx="3">
                  <c:v>1</c:v>
                </c:pt>
                <c:pt idx="4">
                  <c:v>1</c:v>
                </c:pt>
                <c:pt idx="5">
                  <c:v>1</c:v>
                </c:pt>
              </c:numCache>
            </c:numRef>
          </c:val>
        </c:ser>
        <c:dLbls>
          <c:showLegendKey val="0"/>
          <c:showVal val="0"/>
          <c:showCatName val="0"/>
          <c:showSerName val="0"/>
          <c:showPercent val="0"/>
          <c:showBubbleSize val="0"/>
        </c:dLbls>
        <c:axId val="218614120"/>
        <c:axId val="218614512"/>
      </c:radarChart>
      <c:catAx>
        <c:axId val="2186141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614512"/>
        <c:crosses val="autoZero"/>
        <c:auto val="1"/>
        <c:lblAlgn val="ctr"/>
        <c:lblOffset val="100"/>
        <c:noMultiLvlLbl val="0"/>
      </c:catAx>
      <c:valAx>
        <c:axId val="218614512"/>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rgbClr val="619D44"/>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61412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radarChart>
        <c:radarStyle val="filled"/>
        <c:varyColors val="0"/>
        <c:ser>
          <c:idx val="0"/>
          <c:order val="0"/>
          <c:spPr>
            <a:solidFill>
              <a:srgbClr val="619D44">
                <a:alpha val="74902"/>
              </a:srgbClr>
            </a:solidFill>
            <a:ln w="25400">
              <a:noFill/>
            </a:ln>
            <a:effectLst/>
          </c:spPr>
          <c:cat>
            <c:strRef>
              <c:f>Thresholds!$A$35:$A$38</c:f>
              <c:strCache>
                <c:ptCount val="4"/>
                <c:pt idx="0">
                  <c:v>Diversity of Existing Uses within Walking Distance</c:v>
                </c:pt>
                <c:pt idx="1">
                  <c:v>Civic or Educational Uses</c:v>
                </c:pt>
                <c:pt idx="2">
                  <c:v>Community Events &amp; Branding</c:v>
                </c:pt>
                <c:pt idx="3">
                  <c:v>Housing &amp; Transportation Affordability </c:v>
                </c:pt>
              </c:strCache>
            </c:strRef>
          </c:cat>
          <c:val>
            <c:numRef>
              <c:f>Thresholds!$M$35:$M$38</c:f>
              <c:numCache>
                <c:formatCode>General</c:formatCode>
                <c:ptCount val="4"/>
                <c:pt idx="0">
                  <c:v>1</c:v>
                </c:pt>
                <c:pt idx="1">
                  <c:v>1</c:v>
                </c:pt>
                <c:pt idx="2">
                  <c:v>1</c:v>
                </c:pt>
                <c:pt idx="3">
                  <c:v>1</c:v>
                </c:pt>
              </c:numCache>
            </c:numRef>
          </c:val>
        </c:ser>
        <c:dLbls>
          <c:showLegendKey val="0"/>
          <c:showVal val="0"/>
          <c:showCatName val="0"/>
          <c:showSerName val="0"/>
          <c:showPercent val="0"/>
          <c:showBubbleSize val="0"/>
        </c:dLbls>
        <c:axId val="218615296"/>
        <c:axId val="218615688"/>
      </c:radarChart>
      <c:catAx>
        <c:axId val="218615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615688"/>
        <c:crosses val="autoZero"/>
        <c:auto val="1"/>
        <c:lblAlgn val="ctr"/>
        <c:lblOffset val="100"/>
        <c:noMultiLvlLbl val="0"/>
      </c:catAx>
      <c:valAx>
        <c:axId val="218615688"/>
        <c:scaling>
          <c:orientation val="minMax"/>
          <c:max val="5"/>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one"/>
        <c:spPr>
          <a:solidFill>
            <a:srgbClr val="619D44"/>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615296"/>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Scores!$E$9:$F$9</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Scores!$E$10:$F$10</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Scores!$E$11:$F$11</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2"/>
          <c:order val="0"/>
          <c:spPr>
            <a:ln w="12700">
              <a:solidFill>
                <a:srgbClr val="70AD47"/>
              </a:solidFill>
            </a:ln>
          </c:spPr>
          <c:dPt>
            <c:idx val="0"/>
            <c:bubble3D val="0"/>
            <c:spPr>
              <a:solidFill>
                <a:srgbClr val="70AD47"/>
              </a:solidFill>
              <a:ln w="12700">
                <a:solidFill>
                  <a:srgbClr val="70AD47"/>
                </a:solidFill>
              </a:ln>
              <a:effectLst/>
            </c:spPr>
          </c:dPt>
          <c:dPt>
            <c:idx val="1"/>
            <c:bubble3D val="0"/>
            <c:spPr>
              <a:solidFill>
                <a:schemeClr val="bg1"/>
              </a:solidFill>
              <a:ln w="12700">
                <a:solidFill>
                  <a:srgbClr val="70AD47"/>
                </a:solidFill>
              </a:ln>
              <a:effectLst/>
            </c:spPr>
          </c:dPt>
          <c:val>
            <c:numRef>
              <c:f>Scores!$E$12:$F$12</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withinLinear" id="19">
  <a:schemeClr val="accent6"/>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withinLinear" id="19">
  <a:schemeClr val="accent6"/>
</cs:colorStyle>
</file>

<file path=xl/charts/colors46.xml><?xml version="1.0" encoding="utf-8"?>
<cs:colorStyle xmlns:cs="http://schemas.microsoft.com/office/drawing/2012/chartStyle" xmlns:a="http://schemas.openxmlformats.org/drawingml/2006/main" meth="withinLinear" id="19">
  <a:schemeClr val="accent6"/>
</cs:colorStyle>
</file>

<file path=xl/charts/colors47.xml><?xml version="1.0" encoding="utf-8"?>
<cs:colorStyle xmlns:cs="http://schemas.microsoft.com/office/drawing/2012/chartStyle" xmlns:a="http://schemas.openxmlformats.org/drawingml/2006/main" meth="withinLinear" id="19">
  <a:schemeClr val="accent6"/>
</cs:colorStyle>
</file>

<file path=xl/charts/colors48.xml><?xml version="1.0" encoding="utf-8"?>
<cs:colorStyle xmlns:cs="http://schemas.microsoft.com/office/drawing/2012/chartStyle" xmlns:a="http://schemas.openxmlformats.org/drawingml/2006/main" meth="withinLinear" id="19">
  <a:schemeClr val="accent6"/>
</cs:colorStyle>
</file>

<file path=xl/charts/colors49.xml><?xml version="1.0" encoding="utf-8"?>
<cs:colorStyle xmlns:cs="http://schemas.microsoft.com/office/drawing/2012/chartStyle" xmlns:a="http://schemas.openxmlformats.org/drawingml/2006/main" meth="withinLinear" id="19">
  <a:schemeClr val="accent6"/>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9">
  <a:schemeClr val="accent6"/>
</cs:colorStyle>
</file>

<file path=xl/charts/colors51.xml><?xml version="1.0" encoding="utf-8"?>
<cs:colorStyle xmlns:cs="http://schemas.microsoft.com/office/drawing/2012/chartStyle" xmlns:a="http://schemas.openxmlformats.org/drawingml/2006/main" meth="withinLinear" id="19">
  <a:schemeClr val="accent6"/>
</cs:colorStyle>
</file>

<file path=xl/charts/colors52.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2.xml"/><Relationship Id="rId3" Type="http://schemas.openxmlformats.org/officeDocument/2006/relationships/chart" Target="../charts/chart3.xml"/><Relationship Id="rId21" Type="http://schemas.openxmlformats.org/officeDocument/2006/relationships/image" Target="../media/image3.jpg"/><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1.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image" Target="../media/image7.jp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image" Target="../media/image6.jpg"/><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image" Target="../media/image5.jpg"/><Relationship Id="rId28" Type="http://schemas.openxmlformats.org/officeDocument/2006/relationships/chart" Target="../charts/chart24.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image" Target="../media/image9.jp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4.jpg"/><Relationship Id="rId27" Type="http://schemas.openxmlformats.org/officeDocument/2006/relationships/chart" Target="../charts/chart23.xml"/><Relationship Id="rId30" Type="http://schemas.openxmlformats.org/officeDocument/2006/relationships/image" Target="../media/image8.jpg"/></Relationships>
</file>

<file path=xl/drawings/_rels/drawing3.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21" Type="http://schemas.openxmlformats.org/officeDocument/2006/relationships/image" Target="../media/image10.png"/><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chart" Target="../charts/chart26.xml"/><Relationship Id="rId16" Type="http://schemas.openxmlformats.org/officeDocument/2006/relationships/chart" Target="../charts/chart40.xml"/><Relationship Id="rId20" Type="http://schemas.openxmlformats.org/officeDocument/2006/relationships/chart" Target="../charts/chart44.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23" Type="http://schemas.openxmlformats.org/officeDocument/2006/relationships/image" Target="../media/image12.png"/><Relationship Id="rId10" Type="http://schemas.openxmlformats.org/officeDocument/2006/relationships/chart" Target="../charts/chart34.xml"/><Relationship Id="rId19" Type="http://schemas.openxmlformats.org/officeDocument/2006/relationships/chart" Target="../charts/chart43.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 Id="rId22"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drawing1.xml><?xml version="1.0" encoding="utf-8"?>
<xdr:wsDr xmlns:xdr="http://schemas.openxmlformats.org/drawingml/2006/spreadsheetDrawing" xmlns:a="http://schemas.openxmlformats.org/drawingml/2006/main">
  <xdr:oneCellAnchor>
    <xdr:from>
      <xdr:col>2</xdr:col>
      <xdr:colOff>366712</xdr:colOff>
      <xdr:row>182</xdr:row>
      <xdr:rowOff>842962</xdr:rowOff>
    </xdr:from>
    <xdr:ext cx="3823226" cy="277961"/>
    <mc:AlternateContent xmlns:mc="http://schemas.openxmlformats.org/markup-compatibility/2006" xmlns:a14="http://schemas.microsoft.com/office/drawing/2010/main">
      <mc:Choice Requires="a14">
        <xdr:sp macro="" textlink="">
          <xdr:nvSpPr>
            <xdr:cNvPr id="3" name="TextBox 2"/>
            <xdr:cNvSpPr txBox="1"/>
          </xdr:nvSpPr>
          <xdr:spPr>
            <a:xfrm>
              <a:off x="1281112" y="57069037"/>
              <a:ext cx="3823226" cy="277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n-US" sz="1100" i="1">
                          <a:latin typeface="Cambria Math" panose="02040503050406030204" pitchFamily="18" charset="0"/>
                        </a:rPr>
                      </m:ctrlPr>
                    </m:fPr>
                    <m:num>
                      <m:r>
                        <m:rPr>
                          <m:nor/>
                        </m:rPr>
                        <a:rPr lang="en-US" sz="1100" b="0" i="0">
                          <a:latin typeface="Cambria" panose="02040503050406030204" pitchFamily="18" charset="0"/>
                        </a:rPr>
                        <m:t>Total</m:t>
                      </m:r>
                      <m:r>
                        <m:rPr>
                          <m:nor/>
                        </m:rPr>
                        <a:rPr lang="en-US" sz="1100" b="0" i="0">
                          <a:latin typeface="Cambria" panose="02040503050406030204" pitchFamily="18" charset="0"/>
                        </a:rPr>
                        <m:t> </m:t>
                      </m:r>
                      <m:r>
                        <m:rPr>
                          <m:nor/>
                        </m:rPr>
                        <a:rPr lang="en-US" sz="1100" b="0" i="0">
                          <a:latin typeface="Cambria" panose="02040503050406030204" pitchFamily="18" charset="0"/>
                        </a:rPr>
                        <m:t>acres</m:t>
                      </m:r>
                      <m:r>
                        <m:rPr>
                          <m:nor/>
                        </m:rPr>
                        <a:rPr lang="en-US" sz="1100" b="0" i="0">
                          <a:latin typeface="Cambria" panose="02040503050406030204" pitchFamily="18" charset="0"/>
                        </a:rPr>
                        <m:t> </m:t>
                      </m:r>
                      <m:r>
                        <m:rPr>
                          <m:nor/>
                        </m:rPr>
                        <a:rPr lang="en-US" sz="1100" b="0" i="0">
                          <a:latin typeface="Cambria" panose="02040503050406030204" pitchFamily="18" charset="0"/>
                        </a:rPr>
                        <m:t>of</m:t>
                      </m:r>
                      <m:r>
                        <m:rPr>
                          <m:nor/>
                        </m:rPr>
                        <a:rPr lang="en-US" sz="1100" b="0" i="0">
                          <a:latin typeface="Cambria" panose="02040503050406030204" pitchFamily="18" charset="0"/>
                        </a:rPr>
                        <m:t> </m:t>
                      </m:r>
                      <m:r>
                        <m:rPr>
                          <m:nor/>
                        </m:rPr>
                        <a:rPr lang="en-US" sz="1100" b="0" i="0">
                          <a:latin typeface="Cambria" panose="02040503050406030204" pitchFamily="18" charset="0"/>
                        </a:rPr>
                        <m:t>non</m:t>
                      </m:r>
                      <m:r>
                        <m:rPr>
                          <m:nor/>
                        </m:rPr>
                        <a:rPr lang="en-US" sz="1100" b="0" i="0">
                          <a:latin typeface="Cambria" panose="02040503050406030204" pitchFamily="18" charset="0"/>
                        </a:rPr>
                        <m:t>−</m:t>
                      </m:r>
                      <m:r>
                        <m:rPr>
                          <m:nor/>
                        </m:rPr>
                        <a:rPr lang="en-US" sz="1100" b="0" i="0">
                          <a:latin typeface="Cambria" panose="02040503050406030204" pitchFamily="18" charset="0"/>
                        </a:rPr>
                        <m:t>vacant</m:t>
                      </m:r>
                      <m:r>
                        <m:rPr>
                          <m:nor/>
                        </m:rPr>
                        <a:rPr lang="en-US" sz="1100" b="0" i="0">
                          <a:latin typeface="Cambria" panose="02040503050406030204" pitchFamily="18" charset="0"/>
                        </a:rPr>
                        <m:t> </m:t>
                      </m:r>
                      <m:r>
                        <m:rPr>
                          <m:nor/>
                        </m:rPr>
                        <a:rPr lang="en-US" sz="1100" b="0" i="0">
                          <a:latin typeface="Cambria" panose="02040503050406030204" pitchFamily="18" charset="0"/>
                        </a:rPr>
                        <m:t>single</m:t>
                      </m:r>
                      <m:r>
                        <m:rPr>
                          <m:nor/>
                        </m:rPr>
                        <a:rPr lang="en-US" sz="1100" b="0" i="0">
                          <a:latin typeface="Cambria" panose="02040503050406030204" pitchFamily="18" charset="0"/>
                        </a:rPr>
                        <m:t> </m:t>
                      </m:r>
                      <m:r>
                        <m:rPr>
                          <m:nor/>
                        </m:rPr>
                        <a:rPr lang="en-US" sz="1100" b="0" i="0">
                          <a:latin typeface="Cambria" panose="02040503050406030204" pitchFamily="18" charset="0"/>
                        </a:rPr>
                        <m:t>family</m:t>
                      </m:r>
                      <m:r>
                        <m:rPr>
                          <m:nor/>
                        </m:rPr>
                        <a:rPr lang="en-US" sz="1100" b="0" i="0">
                          <a:latin typeface="Cambria" panose="02040503050406030204" pitchFamily="18" charset="0"/>
                        </a:rPr>
                        <m:t> </m:t>
                      </m:r>
                      <m:r>
                        <m:rPr>
                          <m:nor/>
                        </m:rPr>
                        <a:rPr lang="en-US" sz="1100" b="0" i="0">
                          <a:latin typeface="Cambria" panose="02040503050406030204" pitchFamily="18" charset="0"/>
                        </a:rPr>
                        <m:t>residential</m:t>
                      </m:r>
                      <m:r>
                        <m:rPr>
                          <m:nor/>
                        </m:rPr>
                        <a:rPr lang="en-US" sz="1100" b="0" i="0">
                          <a:latin typeface="Cambria" panose="02040503050406030204" pitchFamily="18" charset="0"/>
                        </a:rPr>
                        <m:t> </m:t>
                      </m:r>
                      <m:r>
                        <m:rPr>
                          <m:nor/>
                        </m:rPr>
                        <a:rPr lang="en-US" sz="1100" b="0" i="0">
                          <a:latin typeface="Cambria" panose="02040503050406030204" pitchFamily="18" charset="0"/>
                        </a:rPr>
                        <m:t>parcels</m:t>
                      </m:r>
                    </m:num>
                    <m:den>
                      <m:r>
                        <m:rPr>
                          <m:nor/>
                        </m:rPr>
                        <a:rPr lang="en-US" sz="1100" b="0" i="0">
                          <a:latin typeface="Cambria" panose="02040503050406030204" pitchFamily="18" charset="0"/>
                        </a:rPr>
                        <m:t>502.65 </m:t>
                      </m:r>
                      <m:r>
                        <m:rPr>
                          <m:nor/>
                        </m:rPr>
                        <a:rPr lang="en-US" sz="1100" b="0" i="0">
                          <a:latin typeface="Cambria" panose="02040503050406030204" pitchFamily="18" charset="0"/>
                        </a:rPr>
                        <m:t>acres</m:t>
                      </m:r>
                      <m:r>
                        <m:rPr>
                          <m:nor/>
                        </m:rPr>
                        <a:rPr lang="en-US" sz="1100" b="0" i="0">
                          <a:latin typeface="Cambria" panose="02040503050406030204" pitchFamily="18" charset="0"/>
                        </a:rPr>
                        <m:t> </m:t>
                      </m:r>
                      <m:r>
                        <m:rPr>
                          <m:nor/>
                        </m:rPr>
                        <a:rPr lang="en-US" sz="1100" b="0" i="0">
                          <a:latin typeface="Cambria" panose="02040503050406030204" pitchFamily="18" charset="0"/>
                        </a:rPr>
                        <m:t>within</m:t>
                      </m:r>
                      <m:r>
                        <m:rPr>
                          <m:nor/>
                        </m:rPr>
                        <a:rPr lang="en-US" sz="1100" b="0" i="0">
                          <a:latin typeface="Cambria" panose="02040503050406030204" pitchFamily="18" charset="0"/>
                        </a:rPr>
                        <m:t> </m:t>
                      </m:r>
                      <m:r>
                        <m:rPr>
                          <m:nor/>
                        </m:rPr>
                        <a:rPr lang="en-US" sz="1100" b="0" i="0">
                          <a:latin typeface="Cambria" panose="02040503050406030204" pitchFamily="18" charset="0"/>
                        </a:rPr>
                        <m:t>the</m:t>
                      </m:r>
                      <m:r>
                        <m:rPr>
                          <m:nor/>
                        </m:rPr>
                        <a:rPr lang="en-US" sz="1100" b="0" i="0">
                          <a:latin typeface="Cambria" panose="02040503050406030204" pitchFamily="18" charset="0"/>
                        </a:rPr>
                        <m:t> </m:t>
                      </m:r>
                      <m:r>
                        <m:rPr>
                          <m:nor/>
                        </m:rPr>
                        <a:rPr lang="en-US" sz="1100" b="0" i="0">
                          <a:latin typeface="Cambria" panose="02040503050406030204" pitchFamily="18" charset="0"/>
                        </a:rPr>
                        <m:t>half</m:t>
                      </m:r>
                      <m:r>
                        <m:rPr>
                          <m:nor/>
                        </m:rPr>
                        <a:rPr lang="en-US" sz="1100" b="0" i="0">
                          <a:latin typeface="Cambria" panose="02040503050406030204" pitchFamily="18" charset="0"/>
                        </a:rPr>
                        <m:t>−</m:t>
                      </m:r>
                      <m:r>
                        <m:rPr>
                          <m:nor/>
                        </m:rPr>
                        <a:rPr lang="en-US" sz="1100" b="0" i="0">
                          <a:latin typeface="Cambria" panose="02040503050406030204" pitchFamily="18" charset="0"/>
                        </a:rPr>
                        <m:t>mile</m:t>
                      </m:r>
                      <m:r>
                        <m:rPr>
                          <m:nor/>
                        </m:rPr>
                        <a:rPr lang="en-US" sz="1100" b="0" i="0">
                          <a:latin typeface="Cambria" panose="02040503050406030204" pitchFamily="18" charset="0"/>
                        </a:rPr>
                        <m:t> </m:t>
                      </m:r>
                      <m:r>
                        <m:rPr>
                          <m:nor/>
                        </m:rPr>
                        <a:rPr lang="en-US" sz="1100" b="0" i="0">
                          <a:latin typeface="Cambria" panose="02040503050406030204" pitchFamily="18" charset="0"/>
                        </a:rPr>
                        <m:t>radius</m:t>
                      </m:r>
                      <m:r>
                        <m:rPr>
                          <m:nor/>
                        </m:rPr>
                        <a:rPr lang="en-US" sz="1100" b="0" i="0">
                          <a:latin typeface="Cambria" panose="02040503050406030204" pitchFamily="18" charset="0"/>
                        </a:rPr>
                        <m:t> </m:t>
                      </m:r>
                      <m:r>
                        <m:rPr>
                          <m:nor/>
                        </m:rPr>
                        <a:rPr lang="en-US" sz="1100" b="0" i="0">
                          <a:latin typeface="Cambria" panose="02040503050406030204" pitchFamily="18" charset="0"/>
                        </a:rPr>
                        <m:t>station</m:t>
                      </m:r>
                      <m:r>
                        <m:rPr>
                          <m:nor/>
                        </m:rPr>
                        <a:rPr lang="en-US" sz="1100" b="0" i="0">
                          <a:latin typeface="Cambria" panose="02040503050406030204" pitchFamily="18" charset="0"/>
                        </a:rPr>
                        <m:t> </m:t>
                      </m:r>
                      <m:r>
                        <m:rPr>
                          <m:nor/>
                        </m:rPr>
                        <a:rPr lang="en-US" sz="1100" b="0" i="0">
                          <a:latin typeface="Cambria" panose="02040503050406030204" pitchFamily="18" charset="0"/>
                        </a:rPr>
                        <m:t>area</m:t>
                      </m:r>
                    </m:den>
                  </m:f>
                </m:oMath>
              </a14:m>
              <a:r>
                <a:rPr lang="en-US" sz="1100">
                  <a:latin typeface="Cambria" panose="02040503050406030204" pitchFamily="18" charset="0"/>
                </a:rPr>
                <a:t> x 100</a:t>
              </a:r>
            </a:p>
          </xdr:txBody>
        </xdr:sp>
      </mc:Choice>
      <mc:Fallback xmlns="">
        <xdr:sp macro="" textlink="">
          <xdr:nvSpPr>
            <xdr:cNvPr id="3" name="TextBox 2"/>
            <xdr:cNvSpPr txBox="1"/>
          </xdr:nvSpPr>
          <xdr:spPr>
            <a:xfrm>
              <a:off x="1281112" y="57069037"/>
              <a:ext cx="3823226" cy="277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panose="02040503050406030204" pitchFamily="18" charset="0"/>
                </a:rPr>
                <a:t>"Total acres of non-vacant single family residential parcels</a:t>
              </a:r>
              <a:r>
                <a:rPr lang="en-US" sz="1100" b="0" i="0">
                  <a:latin typeface="Cambria Math" panose="02040503050406030204" pitchFamily="18" charset="0"/>
                </a:rPr>
                <a:t>" /"</a:t>
              </a:r>
              <a:r>
                <a:rPr lang="en-US" sz="1100" b="0" i="0">
                  <a:latin typeface="Cambria" panose="02040503050406030204" pitchFamily="18" charset="0"/>
                </a:rPr>
                <a:t>502.65 acres within the half-mile radius station area</a:t>
              </a:r>
              <a:r>
                <a:rPr lang="en-US" sz="1100" b="0" i="0">
                  <a:latin typeface="Cambria Math" panose="02040503050406030204" pitchFamily="18" charset="0"/>
                </a:rPr>
                <a:t>" </a:t>
              </a:r>
              <a:r>
                <a:rPr lang="en-US" sz="1100">
                  <a:latin typeface="Cambria" panose="02040503050406030204" pitchFamily="18" charset="0"/>
                </a:rPr>
                <a:t> x 100</a:t>
              </a:r>
            </a:p>
          </xdr:txBody>
        </xdr:sp>
      </mc:Fallback>
    </mc:AlternateContent>
    <xdr:clientData/>
  </xdr:oneCellAnchor>
  <xdr:twoCellAnchor editAs="oneCell">
    <xdr:from>
      <xdr:col>6</xdr:col>
      <xdr:colOff>76200</xdr:colOff>
      <xdr:row>286</xdr:row>
      <xdr:rowOff>57150</xdr:rowOff>
    </xdr:from>
    <xdr:to>
      <xdr:col>6</xdr:col>
      <xdr:colOff>866775</xdr:colOff>
      <xdr:row>286</xdr:row>
      <xdr:rowOff>776715</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86400" y="91059000"/>
          <a:ext cx="790575" cy="719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38600</xdr:colOff>
      <xdr:row>287</xdr:row>
      <xdr:rowOff>42612</xdr:rowOff>
    </xdr:from>
    <xdr:to>
      <xdr:col>6</xdr:col>
      <xdr:colOff>907381</xdr:colOff>
      <xdr:row>287</xdr:row>
      <xdr:rowOff>755318</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47797" y="91908730"/>
          <a:ext cx="868781" cy="71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295670</xdr:colOff>
      <xdr:row>20</xdr:row>
      <xdr:rowOff>136686</xdr:rowOff>
    </xdr:from>
    <xdr:to>
      <xdr:col>10</xdr:col>
      <xdr:colOff>145140</xdr:colOff>
      <xdr:row>21</xdr:row>
      <xdr:rowOff>170304</xdr:rowOff>
    </xdr:to>
    <xdr:sp macro="" textlink="">
      <xdr:nvSpPr>
        <xdr:cNvPr id="36" name="Right Arrow 35"/>
        <xdr:cNvSpPr/>
      </xdr:nvSpPr>
      <xdr:spPr>
        <a:xfrm>
          <a:off x="5099583" y="3714773"/>
          <a:ext cx="404405" cy="224118"/>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0</xdr:col>
      <xdr:colOff>0</xdr:colOff>
      <xdr:row>1</xdr:row>
      <xdr:rowOff>4932</xdr:rowOff>
    </xdr:from>
    <xdr:to>
      <xdr:col>17</xdr:col>
      <xdr:colOff>65942</xdr:colOff>
      <xdr:row>1</xdr:row>
      <xdr:rowOff>50652</xdr:rowOff>
    </xdr:to>
    <xdr:sp macro="" textlink="">
      <xdr:nvSpPr>
        <xdr:cNvPr id="5" name="Rectangle 4"/>
        <xdr:cNvSpPr/>
      </xdr:nvSpPr>
      <xdr:spPr>
        <a:xfrm>
          <a:off x="0" y="290682"/>
          <a:ext cx="9114692" cy="45720"/>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11</xdr:col>
      <xdr:colOff>53351</xdr:colOff>
      <xdr:row>1</xdr:row>
      <xdr:rowOff>96742</xdr:rowOff>
    </xdr:from>
    <xdr:to>
      <xdr:col>11</xdr:col>
      <xdr:colOff>99071</xdr:colOff>
      <xdr:row>16</xdr:row>
      <xdr:rowOff>98977</xdr:rowOff>
    </xdr:to>
    <xdr:sp macro="" textlink="">
      <xdr:nvSpPr>
        <xdr:cNvPr id="6" name="Rectangle 5"/>
        <xdr:cNvSpPr/>
      </xdr:nvSpPr>
      <xdr:spPr>
        <a:xfrm>
          <a:off x="5911226" y="382492"/>
          <a:ext cx="45720" cy="2707335"/>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19</xdr:row>
      <xdr:rowOff>4234</xdr:rowOff>
    </xdr:from>
    <xdr:to>
      <xdr:col>17</xdr:col>
      <xdr:colOff>152400</xdr:colOff>
      <xdr:row>19</xdr:row>
      <xdr:rowOff>49954</xdr:rowOff>
    </xdr:to>
    <xdr:sp macro="" textlink="">
      <xdr:nvSpPr>
        <xdr:cNvPr id="9" name="Rectangle 8"/>
        <xdr:cNvSpPr/>
      </xdr:nvSpPr>
      <xdr:spPr>
        <a:xfrm>
          <a:off x="0" y="3789386"/>
          <a:ext cx="10224052" cy="45720"/>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30</xdr:row>
      <xdr:rowOff>23507</xdr:rowOff>
    </xdr:from>
    <xdr:to>
      <xdr:col>17</xdr:col>
      <xdr:colOff>152400</xdr:colOff>
      <xdr:row>31</xdr:row>
      <xdr:rowOff>2552</xdr:rowOff>
    </xdr:to>
    <xdr:sp macro="" textlink="">
      <xdr:nvSpPr>
        <xdr:cNvPr id="10" name="Rectangle 9"/>
        <xdr:cNvSpPr/>
      </xdr:nvSpPr>
      <xdr:spPr>
        <a:xfrm>
          <a:off x="0" y="6814832"/>
          <a:ext cx="9944100" cy="36195"/>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19050</xdr:colOff>
      <xdr:row>41</xdr:row>
      <xdr:rowOff>13982</xdr:rowOff>
    </xdr:from>
    <xdr:to>
      <xdr:col>17</xdr:col>
      <xdr:colOff>171450</xdr:colOff>
      <xdr:row>41</xdr:row>
      <xdr:rowOff>50177</xdr:rowOff>
    </xdr:to>
    <xdr:sp macro="" textlink="">
      <xdr:nvSpPr>
        <xdr:cNvPr id="11" name="Rectangle 10"/>
        <xdr:cNvSpPr/>
      </xdr:nvSpPr>
      <xdr:spPr>
        <a:xfrm>
          <a:off x="19050" y="9215132"/>
          <a:ext cx="10182225" cy="36195"/>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19050</xdr:colOff>
      <xdr:row>54</xdr:row>
      <xdr:rowOff>13982</xdr:rowOff>
    </xdr:from>
    <xdr:to>
      <xdr:col>17</xdr:col>
      <xdr:colOff>171450</xdr:colOff>
      <xdr:row>54</xdr:row>
      <xdr:rowOff>50177</xdr:rowOff>
    </xdr:to>
    <xdr:sp macro="" textlink="">
      <xdr:nvSpPr>
        <xdr:cNvPr id="12" name="Rectangle 11"/>
        <xdr:cNvSpPr/>
      </xdr:nvSpPr>
      <xdr:spPr>
        <a:xfrm>
          <a:off x="19050" y="12139307"/>
          <a:ext cx="9944100" cy="36195"/>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7</xdr:col>
      <xdr:colOff>458539</xdr:colOff>
      <xdr:row>18</xdr:row>
      <xdr:rowOff>13031</xdr:rowOff>
    </xdr:from>
    <xdr:to>
      <xdr:col>8</xdr:col>
      <xdr:colOff>16393</xdr:colOff>
      <xdr:row>63</xdr:row>
      <xdr:rowOff>11751</xdr:rowOff>
    </xdr:to>
    <xdr:sp macro="" textlink="">
      <xdr:nvSpPr>
        <xdr:cNvPr id="13" name="Rectangle 12"/>
        <xdr:cNvSpPr/>
      </xdr:nvSpPr>
      <xdr:spPr>
        <a:xfrm>
          <a:off x="4297114" y="3356306"/>
          <a:ext cx="43629" cy="11257270"/>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10</xdr:col>
      <xdr:colOff>464996</xdr:colOff>
      <xdr:row>18</xdr:row>
      <xdr:rowOff>13030</xdr:rowOff>
    </xdr:from>
    <xdr:to>
      <xdr:col>10</xdr:col>
      <xdr:colOff>510716</xdr:colOff>
      <xdr:row>63</xdr:row>
      <xdr:rowOff>10444</xdr:rowOff>
    </xdr:to>
    <xdr:sp macro="" textlink="">
      <xdr:nvSpPr>
        <xdr:cNvPr id="14" name="Rectangle 13"/>
        <xdr:cNvSpPr/>
      </xdr:nvSpPr>
      <xdr:spPr>
        <a:xfrm>
          <a:off x="5808521" y="3356305"/>
          <a:ext cx="45720" cy="11255964"/>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7</xdr:col>
      <xdr:colOff>212677</xdr:colOff>
      <xdr:row>18</xdr:row>
      <xdr:rowOff>186199</xdr:rowOff>
    </xdr:from>
    <xdr:to>
      <xdr:col>9</xdr:col>
      <xdr:colOff>284013</xdr:colOff>
      <xdr:row>22</xdr:row>
      <xdr:rowOff>59841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212677</xdr:colOff>
      <xdr:row>22</xdr:row>
      <xdr:rowOff>12084</xdr:rowOff>
    </xdr:from>
    <xdr:to>
      <xdr:col>9</xdr:col>
      <xdr:colOff>284013</xdr:colOff>
      <xdr:row>23</xdr:row>
      <xdr:rowOff>439316</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xdr:col>
      <xdr:colOff>212677</xdr:colOff>
      <xdr:row>24</xdr:row>
      <xdr:rowOff>14803</xdr:rowOff>
    </xdr:from>
    <xdr:to>
      <xdr:col>9</xdr:col>
      <xdr:colOff>284013</xdr:colOff>
      <xdr:row>25</xdr:row>
      <xdr:rowOff>434402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xdr:col>
      <xdr:colOff>212677</xdr:colOff>
      <xdr:row>25</xdr:row>
      <xdr:rowOff>428467</xdr:rowOff>
    </xdr:from>
    <xdr:to>
      <xdr:col>9</xdr:col>
      <xdr:colOff>284013</xdr:colOff>
      <xdr:row>28</xdr:row>
      <xdr:rowOff>61217</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7</xdr:col>
      <xdr:colOff>212677</xdr:colOff>
      <xdr:row>28</xdr:row>
      <xdr:rowOff>26526</xdr:rowOff>
    </xdr:from>
    <xdr:to>
      <xdr:col>9</xdr:col>
      <xdr:colOff>284013</xdr:colOff>
      <xdr:row>29</xdr:row>
      <xdr:rowOff>444054</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205621</xdr:colOff>
      <xdr:row>29</xdr:row>
      <xdr:rowOff>449019</xdr:rowOff>
    </xdr:from>
    <xdr:to>
      <xdr:col>9</xdr:col>
      <xdr:colOff>291070</xdr:colOff>
      <xdr:row>33</xdr:row>
      <xdr:rowOff>52700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xdr:col>
      <xdr:colOff>205621</xdr:colOff>
      <xdr:row>32</xdr:row>
      <xdr:rowOff>238568</xdr:rowOff>
    </xdr:from>
    <xdr:to>
      <xdr:col>9</xdr:col>
      <xdr:colOff>291070</xdr:colOff>
      <xdr:row>35</xdr:row>
      <xdr:rowOff>54242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7</xdr:col>
      <xdr:colOff>205621</xdr:colOff>
      <xdr:row>34</xdr:row>
      <xdr:rowOff>267704</xdr:rowOff>
    </xdr:from>
    <xdr:to>
      <xdr:col>9</xdr:col>
      <xdr:colOff>291070</xdr:colOff>
      <xdr:row>37</xdr:row>
      <xdr:rowOff>67936</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205621</xdr:colOff>
      <xdr:row>36</xdr:row>
      <xdr:rowOff>266983</xdr:rowOff>
    </xdr:from>
    <xdr:to>
      <xdr:col>9</xdr:col>
      <xdr:colOff>291070</xdr:colOff>
      <xdr:row>39</xdr:row>
      <xdr:rowOff>66666</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7</xdr:col>
      <xdr:colOff>205621</xdr:colOff>
      <xdr:row>38</xdr:row>
      <xdr:rowOff>278578</xdr:rowOff>
    </xdr:from>
    <xdr:to>
      <xdr:col>9</xdr:col>
      <xdr:colOff>291070</xdr:colOff>
      <xdr:row>42</xdr:row>
      <xdr:rowOff>17630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7</xdr:col>
      <xdr:colOff>205621</xdr:colOff>
      <xdr:row>41</xdr:row>
      <xdr:rowOff>16364</xdr:rowOff>
    </xdr:from>
    <xdr:to>
      <xdr:col>9</xdr:col>
      <xdr:colOff>291070</xdr:colOff>
      <xdr:row>44</xdr:row>
      <xdr:rowOff>79426</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7</xdr:col>
      <xdr:colOff>205621</xdr:colOff>
      <xdr:row>44</xdr:row>
      <xdr:rowOff>13520</xdr:rowOff>
    </xdr:from>
    <xdr:to>
      <xdr:col>9</xdr:col>
      <xdr:colOff>291070</xdr:colOff>
      <xdr:row>46</xdr:row>
      <xdr:rowOff>2223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7</xdr:col>
      <xdr:colOff>205621</xdr:colOff>
      <xdr:row>45</xdr:row>
      <xdr:rowOff>366807</xdr:rowOff>
    </xdr:from>
    <xdr:to>
      <xdr:col>9</xdr:col>
      <xdr:colOff>291070</xdr:colOff>
      <xdr:row>48</xdr:row>
      <xdr:rowOff>49989</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7</xdr:col>
      <xdr:colOff>205621</xdr:colOff>
      <xdr:row>47</xdr:row>
      <xdr:rowOff>247802</xdr:rowOff>
    </xdr:from>
    <xdr:to>
      <xdr:col>9</xdr:col>
      <xdr:colOff>291070</xdr:colOff>
      <xdr:row>50</xdr:row>
      <xdr:rowOff>43317</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7</xdr:col>
      <xdr:colOff>205621</xdr:colOff>
      <xdr:row>49</xdr:row>
      <xdr:rowOff>232677</xdr:rowOff>
    </xdr:from>
    <xdr:to>
      <xdr:col>9</xdr:col>
      <xdr:colOff>291070</xdr:colOff>
      <xdr:row>52</xdr:row>
      <xdr:rowOff>21231</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7</xdr:col>
      <xdr:colOff>205621</xdr:colOff>
      <xdr:row>51</xdr:row>
      <xdr:rowOff>253741</xdr:rowOff>
    </xdr:from>
    <xdr:to>
      <xdr:col>9</xdr:col>
      <xdr:colOff>291070</xdr:colOff>
      <xdr:row>55</xdr:row>
      <xdr:rowOff>18369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7</xdr:col>
      <xdr:colOff>205621</xdr:colOff>
      <xdr:row>53</xdr:row>
      <xdr:rowOff>271088</xdr:rowOff>
    </xdr:from>
    <xdr:to>
      <xdr:col>9</xdr:col>
      <xdr:colOff>291070</xdr:colOff>
      <xdr:row>57</xdr:row>
      <xdr:rowOff>48069</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7</xdr:col>
      <xdr:colOff>205621</xdr:colOff>
      <xdr:row>56</xdr:row>
      <xdr:rowOff>260361</xdr:rowOff>
    </xdr:from>
    <xdr:to>
      <xdr:col>9</xdr:col>
      <xdr:colOff>291070</xdr:colOff>
      <xdr:row>59</xdr:row>
      <xdr:rowOff>41946</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7</xdr:col>
      <xdr:colOff>205621</xdr:colOff>
      <xdr:row>59</xdr:row>
      <xdr:rowOff>37820</xdr:rowOff>
    </xdr:from>
    <xdr:to>
      <xdr:col>9</xdr:col>
      <xdr:colOff>291070</xdr:colOff>
      <xdr:row>61</xdr:row>
      <xdr:rowOff>3411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7</xdr:col>
      <xdr:colOff>205621</xdr:colOff>
      <xdr:row>61</xdr:row>
      <xdr:rowOff>58629</xdr:rowOff>
    </xdr:from>
    <xdr:to>
      <xdr:col>9</xdr:col>
      <xdr:colOff>291070</xdr:colOff>
      <xdr:row>62</xdr:row>
      <xdr:rowOff>466977</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8</xdr:col>
      <xdr:colOff>435685</xdr:colOff>
      <xdr:row>19</xdr:row>
      <xdr:rowOff>7390</xdr:rowOff>
    </xdr:from>
    <xdr:to>
      <xdr:col>9</xdr:col>
      <xdr:colOff>16771</xdr:colOff>
      <xdr:row>63</xdr:row>
      <xdr:rowOff>5798</xdr:rowOff>
    </xdr:to>
    <xdr:sp macro="" textlink="">
      <xdr:nvSpPr>
        <xdr:cNvPr id="35" name="Rectangle 34"/>
        <xdr:cNvSpPr/>
      </xdr:nvSpPr>
      <xdr:spPr>
        <a:xfrm>
          <a:off x="4760035" y="3550690"/>
          <a:ext cx="47811" cy="11056933"/>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49695</xdr:colOff>
      <xdr:row>21</xdr:row>
      <xdr:rowOff>281807</xdr:rowOff>
    </xdr:from>
    <xdr:to>
      <xdr:col>0</xdr:col>
      <xdr:colOff>372717</xdr:colOff>
      <xdr:row>23</xdr:row>
      <xdr:rowOff>215546</xdr:rowOff>
    </xdr:to>
    <xdr:pic>
      <xdr:nvPicPr>
        <xdr:cNvPr id="39" name="Picture 38"/>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9695" y="4307155"/>
          <a:ext cx="323022" cy="422413"/>
        </a:xfrm>
        <a:prstGeom prst="rect">
          <a:avLst/>
        </a:prstGeom>
      </xdr:spPr>
    </xdr:pic>
    <xdr:clientData/>
  </xdr:twoCellAnchor>
  <xdr:twoCellAnchor editAs="oneCell">
    <xdr:from>
      <xdr:col>0</xdr:col>
      <xdr:colOff>66261</xdr:colOff>
      <xdr:row>32</xdr:row>
      <xdr:rowOff>8481</xdr:rowOff>
    </xdr:from>
    <xdr:to>
      <xdr:col>0</xdr:col>
      <xdr:colOff>389283</xdr:colOff>
      <xdr:row>33</xdr:row>
      <xdr:rowOff>132720</xdr:rowOff>
    </xdr:to>
    <xdr:pic>
      <xdr:nvPicPr>
        <xdr:cNvPr id="41" name="Picture 4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6261" y="7032133"/>
          <a:ext cx="323022" cy="422413"/>
        </a:xfrm>
        <a:prstGeom prst="rect">
          <a:avLst/>
        </a:prstGeom>
      </xdr:spPr>
    </xdr:pic>
    <xdr:clientData/>
  </xdr:twoCellAnchor>
  <xdr:twoCellAnchor editAs="oneCell">
    <xdr:from>
      <xdr:col>0</xdr:col>
      <xdr:colOff>74543</xdr:colOff>
      <xdr:row>55</xdr:row>
      <xdr:rowOff>66459</xdr:rowOff>
    </xdr:from>
    <xdr:to>
      <xdr:col>0</xdr:col>
      <xdr:colOff>397565</xdr:colOff>
      <xdr:row>56</xdr:row>
      <xdr:rowOff>298372</xdr:rowOff>
    </xdr:to>
    <xdr:pic>
      <xdr:nvPicPr>
        <xdr:cNvPr id="42" name="Picture 4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74543" y="12382698"/>
          <a:ext cx="323022" cy="422413"/>
        </a:xfrm>
        <a:prstGeom prst="rect">
          <a:avLst/>
        </a:prstGeom>
      </xdr:spPr>
    </xdr:pic>
    <xdr:clientData/>
  </xdr:twoCellAnchor>
  <xdr:twoCellAnchor editAs="oneCell">
    <xdr:from>
      <xdr:col>0</xdr:col>
      <xdr:colOff>91108</xdr:colOff>
      <xdr:row>43</xdr:row>
      <xdr:rowOff>91308</xdr:rowOff>
    </xdr:from>
    <xdr:to>
      <xdr:col>0</xdr:col>
      <xdr:colOff>414130</xdr:colOff>
      <xdr:row>45</xdr:row>
      <xdr:rowOff>25047</xdr:rowOff>
    </xdr:to>
    <xdr:pic>
      <xdr:nvPicPr>
        <xdr:cNvPr id="43" name="Picture 42"/>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1108" y="9608025"/>
          <a:ext cx="323022" cy="422413"/>
        </a:xfrm>
        <a:prstGeom prst="rect">
          <a:avLst/>
        </a:prstGeom>
      </xdr:spPr>
    </xdr:pic>
    <xdr:clientData/>
  </xdr:twoCellAnchor>
  <xdr:twoCellAnchor editAs="absolute">
    <xdr:from>
      <xdr:col>9</xdr:col>
      <xdr:colOff>295670</xdr:colOff>
      <xdr:row>23</xdr:row>
      <xdr:rowOff>57173</xdr:rowOff>
    </xdr:from>
    <xdr:to>
      <xdr:col>10</xdr:col>
      <xdr:colOff>145140</xdr:colOff>
      <xdr:row>23</xdr:row>
      <xdr:rowOff>281291</xdr:rowOff>
    </xdr:to>
    <xdr:sp macro="" textlink="">
      <xdr:nvSpPr>
        <xdr:cNvPr id="47" name="Right Arrow 46"/>
        <xdr:cNvSpPr/>
      </xdr:nvSpPr>
      <xdr:spPr>
        <a:xfrm>
          <a:off x="5099583" y="4314434"/>
          <a:ext cx="404405" cy="224118"/>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25</xdr:row>
      <xdr:rowOff>43922</xdr:rowOff>
    </xdr:from>
    <xdr:to>
      <xdr:col>10</xdr:col>
      <xdr:colOff>145140</xdr:colOff>
      <xdr:row>25</xdr:row>
      <xdr:rowOff>268040</xdr:rowOff>
    </xdr:to>
    <xdr:sp macro="" textlink="">
      <xdr:nvSpPr>
        <xdr:cNvPr id="48" name="Right Arrow 47"/>
        <xdr:cNvSpPr/>
      </xdr:nvSpPr>
      <xdr:spPr>
        <a:xfrm>
          <a:off x="5099583" y="4947226"/>
          <a:ext cx="404405" cy="224118"/>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26</xdr:row>
      <xdr:rowOff>158613</xdr:rowOff>
    </xdr:from>
    <xdr:to>
      <xdr:col>10</xdr:col>
      <xdr:colOff>145140</xdr:colOff>
      <xdr:row>27</xdr:row>
      <xdr:rowOff>192231</xdr:rowOff>
    </xdr:to>
    <xdr:sp macro="" textlink="">
      <xdr:nvSpPr>
        <xdr:cNvPr id="49" name="Right Arrow 48"/>
        <xdr:cNvSpPr/>
      </xdr:nvSpPr>
      <xdr:spPr>
        <a:xfrm>
          <a:off x="5099583" y="5525743"/>
          <a:ext cx="404405" cy="224118"/>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29</xdr:row>
      <xdr:rowOff>59220</xdr:rowOff>
    </xdr:from>
    <xdr:to>
      <xdr:col>10</xdr:col>
      <xdr:colOff>145140</xdr:colOff>
      <xdr:row>29</xdr:row>
      <xdr:rowOff>283338</xdr:rowOff>
    </xdr:to>
    <xdr:sp macro="" textlink="">
      <xdr:nvSpPr>
        <xdr:cNvPr id="50" name="Right Arrow 49"/>
        <xdr:cNvSpPr/>
      </xdr:nvSpPr>
      <xdr:spPr>
        <a:xfrm>
          <a:off x="5099583" y="6122090"/>
          <a:ext cx="404405" cy="224118"/>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31</xdr:row>
      <xdr:rowOff>128796</xdr:rowOff>
    </xdr:from>
    <xdr:to>
      <xdr:col>10</xdr:col>
      <xdr:colOff>145140</xdr:colOff>
      <xdr:row>32</xdr:row>
      <xdr:rowOff>162414</xdr:rowOff>
    </xdr:to>
    <xdr:sp macro="" textlink="">
      <xdr:nvSpPr>
        <xdr:cNvPr id="51" name="Right Arrow 50"/>
        <xdr:cNvSpPr/>
      </xdr:nvSpPr>
      <xdr:spPr>
        <a:xfrm>
          <a:off x="5099583" y="6705187"/>
          <a:ext cx="404405" cy="224118"/>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33</xdr:row>
      <xdr:rowOff>150329</xdr:rowOff>
    </xdr:from>
    <xdr:to>
      <xdr:col>10</xdr:col>
      <xdr:colOff>145140</xdr:colOff>
      <xdr:row>34</xdr:row>
      <xdr:rowOff>183947</xdr:rowOff>
    </xdr:to>
    <xdr:sp macro="" textlink="">
      <xdr:nvSpPr>
        <xdr:cNvPr id="52" name="Right Arrow 51"/>
        <xdr:cNvSpPr/>
      </xdr:nvSpPr>
      <xdr:spPr>
        <a:xfrm>
          <a:off x="5099583" y="7215394"/>
          <a:ext cx="404405" cy="224118"/>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35</xdr:row>
      <xdr:rowOff>170206</xdr:rowOff>
    </xdr:from>
    <xdr:to>
      <xdr:col>10</xdr:col>
      <xdr:colOff>145140</xdr:colOff>
      <xdr:row>36</xdr:row>
      <xdr:rowOff>202581</xdr:rowOff>
    </xdr:to>
    <xdr:sp macro="" textlink="">
      <xdr:nvSpPr>
        <xdr:cNvPr id="53" name="Right Arrow 52"/>
        <xdr:cNvSpPr/>
      </xdr:nvSpPr>
      <xdr:spPr>
        <a:xfrm>
          <a:off x="5099583" y="7732228"/>
          <a:ext cx="404405" cy="222875"/>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37</xdr:row>
      <xdr:rowOff>156127</xdr:rowOff>
    </xdr:from>
    <xdr:to>
      <xdr:col>10</xdr:col>
      <xdr:colOff>145140</xdr:colOff>
      <xdr:row>38</xdr:row>
      <xdr:rowOff>191402</xdr:rowOff>
    </xdr:to>
    <xdr:sp macro="" textlink="">
      <xdr:nvSpPr>
        <xdr:cNvPr id="54" name="Right Arrow 53"/>
        <xdr:cNvSpPr/>
      </xdr:nvSpPr>
      <xdr:spPr>
        <a:xfrm>
          <a:off x="5099583" y="8223388"/>
          <a:ext cx="404405" cy="225775"/>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39</xdr:row>
      <xdr:rowOff>167723</xdr:rowOff>
    </xdr:from>
    <xdr:to>
      <xdr:col>10</xdr:col>
      <xdr:colOff>145140</xdr:colOff>
      <xdr:row>40</xdr:row>
      <xdr:rowOff>202583</xdr:rowOff>
    </xdr:to>
    <xdr:sp macro="" textlink="">
      <xdr:nvSpPr>
        <xdr:cNvPr id="55" name="Right Arrow 54"/>
        <xdr:cNvSpPr/>
      </xdr:nvSpPr>
      <xdr:spPr>
        <a:xfrm>
          <a:off x="5099583" y="8731940"/>
          <a:ext cx="404405" cy="225360"/>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42</xdr:row>
      <xdr:rowOff>137905</xdr:rowOff>
    </xdr:from>
    <xdr:to>
      <xdr:col>10</xdr:col>
      <xdr:colOff>145140</xdr:colOff>
      <xdr:row>43</xdr:row>
      <xdr:rowOff>174422</xdr:rowOff>
    </xdr:to>
    <xdr:sp macro="" textlink="">
      <xdr:nvSpPr>
        <xdr:cNvPr id="56" name="Right Arrow 55"/>
        <xdr:cNvSpPr/>
      </xdr:nvSpPr>
      <xdr:spPr>
        <a:xfrm>
          <a:off x="5099583" y="9265340"/>
          <a:ext cx="404405" cy="227017"/>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45</xdr:row>
      <xdr:rowOff>25262</xdr:rowOff>
    </xdr:from>
    <xdr:to>
      <xdr:col>10</xdr:col>
      <xdr:colOff>145140</xdr:colOff>
      <xdr:row>45</xdr:row>
      <xdr:rowOff>249794</xdr:rowOff>
    </xdr:to>
    <xdr:sp macro="" textlink="">
      <xdr:nvSpPr>
        <xdr:cNvPr id="57" name="Right Arrow 56"/>
        <xdr:cNvSpPr/>
      </xdr:nvSpPr>
      <xdr:spPr>
        <a:xfrm>
          <a:off x="5099583" y="9831871"/>
          <a:ext cx="404405" cy="224532"/>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46</xdr:row>
      <xdr:rowOff>150744</xdr:rowOff>
    </xdr:from>
    <xdr:to>
      <xdr:col>10</xdr:col>
      <xdr:colOff>145140</xdr:colOff>
      <xdr:row>47</xdr:row>
      <xdr:rowOff>186433</xdr:rowOff>
    </xdr:to>
    <xdr:sp macro="" textlink="">
      <xdr:nvSpPr>
        <xdr:cNvPr id="58" name="Right Arrow 57"/>
        <xdr:cNvSpPr/>
      </xdr:nvSpPr>
      <xdr:spPr>
        <a:xfrm>
          <a:off x="5099583" y="10388048"/>
          <a:ext cx="404405" cy="226189"/>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48</xdr:row>
      <xdr:rowOff>164823</xdr:rowOff>
    </xdr:from>
    <xdr:to>
      <xdr:col>10</xdr:col>
      <xdr:colOff>145140</xdr:colOff>
      <xdr:row>49</xdr:row>
      <xdr:rowOff>200512</xdr:rowOff>
    </xdr:to>
    <xdr:sp macro="" textlink="">
      <xdr:nvSpPr>
        <xdr:cNvPr id="59" name="Right Arrow 58"/>
        <xdr:cNvSpPr/>
      </xdr:nvSpPr>
      <xdr:spPr>
        <a:xfrm>
          <a:off x="5099583" y="10899084"/>
          <a:ext cx="404405" cy="226189"/>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50</xdr:row>
      <xdr:rowOff>152814</xdr:rowOff>
    </xdr:from>
    <xdr:to>
      <xdr:col>10</xdr:col>
      <xdr:colOff>145140</xdr:colOff>
      <xdr:row>51</xdr:row>
      <xdr:rowOff>187260</xdr:rowOff>
    </xdr:to>
    <xdr:sp macro="" textlink="">
      <xdr:nvSpPr>
        <xdr:cNvPr id="60" name="Right Arrow 59"/>
        <xdr:cNvSpPr/>
      </xdr:nvSpPr>
      <xdr:spPr>
        <a:xfrm>
          <a:off x="5099583" y="11392314"/>
          <a:ext cx="404405" cy="224946"/>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52</xdr:row>
      <xdr:rowOff>147843</xdr:rowOff>
    </xdr:from>
    <xdr:to>
      <xdr:col>10</xdr:col>
      <xdr:colOff>145140</xdr:colOff>
      <xdr:row>53</xdr:row>
      <xdr:rowOff>186844</xdr:rowOff>
    </xdr:to>
    <xdr:sp macro="" textlink="">
      <xdr:nvSpPr>
        <xdr:cNvPr id="61" name="Right Arrow 60"/>
        <xdr:cNvSpPr/>
      </xdr:nvSpPr>
      <xdr:spPr>
        <a:xfrm>
          <a:off x="5099583" y="11892582"/>
          <a:ext cx="404405" cy="229501"/>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55</xdr:row>
      <xdr:rowOff>154882</xdr:rowOff>
    </xdr:from>
    <xdr:to>
      <xdr:col>10</xdr:col>
      <xdr:colOff>145140</xdr:colOff>
      <xdr:row>56</xdr:row>
      <xdr:rowOff>195127</xdr:rowOff>
    </xdr:to>
    <xdr:sp macro="" textlink="">
      <xdr:nvSpPr>
        <xdr:cNvPr id="62" name="Right Arrow 61"/>
        <xdr:cNvSpPr/>
      </xdr:nvSpPr>
      <xdr:spPr>
        <a:xfrm>
          <a:off x="5099583" y="12437991"/>
          <a:ext cx="404405" cy="230745"/>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57</xdr:row>
      <xdr:rowOff>161510</xdr:rowOff>
    </xdr:from>
    <xdr:to>
      <xdr:col>10</xdr:col>
      <xdr:colOff>145140</xdr:colOff>
      <xdr:row>58</xdr:row>
      <xdr:rowOff>194714</xdr:rowOff>
    </xdr:to>
    <xdr:sp macro="" textlink="">
      <xdr:nvSpPr>
        <xdr:cNvPr id="63" name="Right Arrow 62"/>
        <xdr:cNvSpPr/>
      </xdr:nvSpPr>
      <xdr:spPr>
        <a:xfrm>
          <a:off x="5099583" y="12941575"/>
          <a:ext cx="404405" cy="223704"/>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60</xdr:row>
      <xdr:rowOff>38514</xdr:rowOff>
    </xdr:from>
    <xdr:to>
      <xdr:col>10</xdr:col>
      <xdr:colOff>145140</xdr:colOff>
      <xdr:row>60</xdr:row>
      <xdr:rowOff>260560</xdr:rowOff>
    </xdr:to>
    <xdr:sp macro="" textlink="">
      <xdr:nvSpPr>
        <xdr:cNvPr id="64" name="Right Arrow 63"/>
        <xdr:cNvSpPr/>
      </xdr:nvSpPr>
      <xdr:spPr>
        <a:xfrm>
          <a:off x="5099583" y="13530884"/>
          <a:ext cx="404405" cy="222046"/>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9</xdr:col>
      <xdr:colOff>295670</xdr:colOff>
      <xdr:row>62</xdr:row>
      <xdr:rowOff>53422</xdr:rowOff>
    </xdr:from>
    <xdr:to>
      <xdr:col>10</xdr:col>
      <xdr:colOff>145140</xdr:colOff>
      <xdr:row>62</xdr:row>
      <xdr:rowOff>278369</xdr:rowOff>
    </xdr:to>
    <xdr:sp macro="" textlink="">
      <xdr:nvSpPr>
        <xdr:cNvPr id="65" name="Right Arrow 64"/>
        <xdr:cNvSpPr/>
      </xdr:nvSpPr>
      <xdr:spPr>
        <a:xfrm>
          <a:off x="5099583" y="14183552"/>
          <a:ext cx="404405" cy="224947"/>
        </a:xfrm>
        <a:prstGeom prst="rightArrow">
          <a:avLst/>
        </a:prstGeom>
        <a:solidFill>
          <a:srgbClr val="575758">
            <a:alpha val="25000"/>
          </a:srgbClr>
        </a:solidFill>
        <a:ln>
          <a:solidFill>
            <a:srgbClr val="575758">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editAs="absolute">
    <xdr:from>
      <xdr:col>10</xdr:col>
      <xdr:colOff>488259</xdr:colOff>
      <xdr:row>21</xdr:row>
      <xdr:rowOff>141506</xdr:rowOff>
    </xdr:from>
    <xdr:to>
      <xdr:col>16</xdr:col>
      <xdr:colOff>564459</xdr:colOff>
      <xdr:row>29</xdr:row>
      <xdr:rowOff>20354</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absolute">
    <xdr:from>
      <xdr:col>11</xdr:col>
      <xdr:colOff>7869</xdr:colOff>
      <xdr:row>31</xdr:row>
      <xdr:rowOff>183776</xdr:rowOff>
    </xdr:from>
    <xdr:to>
      <xdr:col>17</xdr:col>
      <xdr:colOff>979</xdr:colOff>
      <xdr:row>40</xdr:row>
      <xdr:rowOff>178306</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absolute">
    <xdr:from>
      <xdr:col>10</xdr:col>
      <xdr:colOff>477493</xdr:colOff>
      <xdr:row>44</xdr:row>
      <xdr:rowOff>107298</xdr:rowOff>
    </xdr:from>
    <xdr:to>
      <xdr:col>16</xdr:col>
      <xdr:colOff>582268</xdr:colOff>
      <xdr:row>52</xdr:row>
      <xdr:rowOff>162842</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10</xdr:col>
      <xdr:colOff>504825</xdr:colOff>
      <xdr:row>55</xdr:row>
      <xdr:rowOff>126568</xdr:rowOff>
    </xdr:from>
    <xdr:to>
      <xdr:col>16</xdr:col>
      <xdr:colOff>600075</xdr:colOff>
      <xdr:row>62</xdr:row>
      <xdr:rowOff>446314</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absolute">
    <xdr:from>
      <xdr:col>13</xdr:col>
      <xdr:colOff>306650</xdr:colOff>
      <xdr:row>20</xdr:row>
      <xdr:rowOff>153642</xdr:rowOff>
    </xdr:from>
    <xdr:to>
      <xdr:col>15</xdr:col>
      <xdr:colOff>68255</xdr:colOff>
      <xdr:row>21</xdr:row>
      <xdr:rowOff>186773</xdr:rowOff>
    </xdr:to>
    <xdr:sp macro="" textlink="">
      <xdr:nvSpPr>
        <xdr:cNvPr id="74" name="TextBox 73"/>
        <xdr:cNvSpPr txBox="1"/>
      </xdr:nvSpPr>
      <xdr:spPr>
        <a:xfrm>
          <a:off x="6957585" y="3731729"/>
          <a:ext cx="987431" cy="223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Compelling Vision</a:t>
          </a:r>
        </a:p>
      </xdr:txBody>
    </xdr:sp>
    <xdr:clientData/>
  </xdr:twoCellAnchor>
  <xdr:twoCellAnchor editAs="absolute">
    <xdr:from>
      <xdr:col>15</xdr:col>
      <xdr:colOff>434202</xdr:colOff>
      <xdr:row>23</xdr:row>
      <xdr:rowOff>90693</xdr:rowOff>
    </xdr:from>
    <xdr:to>
      <xdr:col>16</xdr:col>
      <xdr:colOff>530086</xdr:colOff>
      <xdr:row>23</xdr:row>
      <xdr:rowOff>443534</xdr:rowOff>
    </xdr:to>
    <xdr:sp macro="" textlink="">
      <xdr:nvSpPr>
        <xdr:cNvPr id="75" name="TextBox 74"/>
        <xdr:cNvSpPr txBox="1"/>
      </xdr:nvSpPr>
      <xdr:spPr>
        <a:xfrm>
          <a:off x="8310963" y="4347954"/>
          <a:ext cx="708797" cy="352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Supportive Regulations</a:t>
          </a:r>
        </a:p>
      </xdr:txBody>
    </xdr:sp>
    <xdr:clientData/>
  </xdr:twoCellAnchor>
  <xdr:twoCellAnchor editAs="absolute">
    <xdr:from>
      <xdr:col>11</xdr:col>
      <xdr:colOff>74055</xdr:colOff>
      <xdr:row>23</xdr:row>
      <xdr:rowOff>52594</xdr:rowOff>
    </xdr:from>
    <xdr:to>
      <xdr:col>13</xdr:col>
      <xdr:colOff>18559</xdr:colOff>
      <xdr:row>23</xdr:row>
      <xdr:rowOff>395495</xdr:rowOff>
    </xdr:to>
    <xdr:sp macro="" textlink="">
      <xdr:nvSpPr>
        <xdr:cNvPr id="76" name="TextBox 75"/>
        <xdr:cNvSpPr txBox="1"/>
      </xdr:nvSpPr>
      <xdr:spPr>
        <a:xfrm>
          <a:off x="5946425" y="4309855"/>
          <a:ext cx="723069" cy="342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Public Investment</a:t>
          </a:r>
        </a:p>
      </xdr:txBody>
    </xdr:sp>
    <xdr:clientData/>
  </xdr:twoCellAnchor>
  <xdr:twoCellAnchor editAs="absolute">
    <xdr:from>
      <xdr:col>12</xdr:col>
      <xdr:colOff>23530</xdr:colOff>
      <xdr:row>27</xdr:row>
      <xdr:rowOff>265871</xdr:rowOff>
    </xdr:from>
    <xdr:to>
      <xdr:col>13</xdr:col>
      <xdr:colOff>397760</xdr:colOff>
      <xdr:row>29</xdr:row>
      <xdr:rowOff>137076</xdr:rowOff>
    </xdr:to>
    <xdr:sp macro="" textlink="">
      <xdr:nvSpPr>
        <xdr:cNvPr id="78" name="TextBox 77"/>
        <xdr:cNvSpPr txBox="1"/>
      </xdr:nvSpPr>
      <xdr:spPr>
        <a:xfrm>
          <a:off x="6061552" y="5823501"/>
          <a:ext cx="987143" cy="376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Affordable Housing Prices</a:t>
          </a:r>
        </a:p>
      </xdr:txBody>
    </xdr:sp>
    <xdr:clientData/>
  </xdr:twoCellAnchor>
  <xdr:twoCellAnchor editAs="absolute">
    <xdr:from>
      <xdr:col>15</xdr:col>
      <xdr:colOff>117952</xdr:colOff>
      <xdr:row>27</xdr:row>
      <xdr:rowOff>186774</xdr:rowOff>
    </xdr:from>
    <xdr:to>
      <xdr:col>16</xdr:col>
      <xdr:colOff>505434</xdr:colOff>
      <xdr:row>29</xdr:row>
      <xdr:rowOff>277882</xdr:rowOff>
    </xdr:to>
    <xdr:sp macro="" textlink="">
      <xdr:nvSpPr>
        <xdr:cNvPr id="79" name="TextBox 78"/>
        <xdr:cNvSpPr txBox="1"/>
      </xdr:nvSpPr>
      <xdr:spPr>
        <a:xfrm>
          <a:off x="7994713" y="5744404"/>
          <a:ext cx="1000395" cy="59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Predictable and Consistent Political and Development Context</a:t>
          </a:r>
        </a:p>
      </xdr:txBody>
    </xdr:sp>
    <xdr:clientData/>
  </xdr:twoCellAnchor>
  <xdr:twoCellAnchor editAs="absolute">
    <xdr:from>
      <xdr:col>13</xdr:col>
      <xdr:colOff>88132</xdr:colOff>
      <xdr:row>31</xdr:row>
      <xdr:rowOff>89866</xdr:rowOff>
    </xdr:from>
    <xdr:to>
      <xdr:col>15</xdr:col>
      <xdr:colOff>339780</xdr:colOff>
      <xdr:row>32</xdr:row>
      <xdr:rowOff>123826</xdr:rowOff>
    </xdr:to>
    <xdr:sp macro="" textlink="">
      <xdr:nvSpPr>
        <xdr:cNvPr id="80" name="TextBox 79"/>
        <xdr:cNvSpPr txBox="1"/>
      </xdr:nvSpPr>
      <xdr:spPr>
        <a:xfrm>
          <a:off x="6739067" y="6666257"/>
          <a:ext cx="1477474" cy="224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t>Recent Development Activity</a:t>
          </a:r>
        </a:p>
      </xdr:txBody>
    </xdr:sp>
    <xdr:clientData/>
  </xdr:twoCellAnchor>
  <xdr:twoCellAnchor editAs="absolute">
    <xdr:from>
      <xdr:col>10</xdr:col>
      <xdr:colOff>476592</xdr:colOff>
      <xdr:row>33</xdr:row>
      <xdr:rowOff>16153</xdr:rowOff>
    </xdr:from>
    <xdr:to>
      <xdr:col>13</xdr:col>
      <xdr:colOff>175444</xdr:colOff>
      <xdr:row>35</xdr:row>
      <xdr:rowOff>4556</xdr:rowOff>
    </xdr:to>
    <xdr:sp macro="" textlink="">
      <xdr:nvSpPr>
        <xdr:cNvPr id="81" name="TextBox 80"/>
        <xdr:cNvSpPr txBox="1"/>
      </xdr:nvSpPr>
      <xdr:spPr>
        <a:xfrm>
          <a:off x="5835440" y="7081218"/>
          <a:ext cx="990939" cy="485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Trends in Income and Educational Attainment Data</a:t>
          </a:r>
        </a:p>
      </xdr:txBody>
    </xdr:sp>
    <xdr:clientData/>
  </xdr:twoCellAnchor>
  <xdr:twoCellAnchor editAs="absolute">
    <xdr:from>
      <xdr:col>11</xdr:col>
      <xdr:colOff>141972</xdr:colOff>
      <xdr:row>39</xdr:row>
      <xdr:rowOff>85724</xdr:rowOff>
    </xdr:from>
    <xdr:to>
      <xdr:col>13</xdr:col>
      <xdr:colOff>356346</xdr:colOff>
      <xdr:row>40</xdr:row>
      <xdr:rowOff>270012</xdr:rowOff>
    </xdr:to>
    <xdr:sp macro="" textlink="">
      <xdr:nvSpPr>
        <xdr:cNvPr id="82" name="TextBox 81"/>
        <xdr:cNvSpPr txBox="1"/>
      </xdr:nvSpPr>
      <xdr:spPr>
        <a:xfrm>
          <a:off x="6014342" y="8649941"/>
          <a:ext cx="992939" cy="374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Financial</a:t>
          </a:r>
          <a:r>
            <a:rPr lang="en-US" sz="800" baseline="0"/>
            <a:t> Incentives for Development</a:t>
          </a:r>
          <a:endParaRPr lang="en-US" sz="800"/>
        </a:p>
      </xdr:txBody>
    </xdr:sp>
    <xdr:clientData/>
  </xdr:twoCellAnchor>
  <xdr:twoCellAnchor editAs="absolute">
    <xdr:from>
      <xdr:col>15</xdr:col>
      <xdr:colOff>381194</xdr:colOff>
      <xdr:row>33</xdr:row>
      <xdr:rowOff>112227</xdr:rowOff>
    </xdr:from>
    <xdr:to>
      <xdr:col>17</xdr:col>
      <xdr:colOff>129548</xdr:colOff>
      <xdr:row>34</xdr:row>
      <xdr:rowOff>297758</xdr:rowOff>
    </xdr:to>
    <xdr:sp macro="" textlink="">
      <xdr:nvSpPr>
        <xdr:cNvPr id="83" name="TextBox 82"/>
        <xdr:cNvSpPr txBox="1"/>
      </xdr:nvSpPr>
      <xdr:spPr>
        <a:xfrm>
          <a:off x="8257955" y="7177292"/>
          <a:ext cx="974180" cy="376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Redevelopment Potential</a:t>
          </a:r>
        </a:p>
      </xdr:txBody>
    </xdr:sp>
    <xdr:clientData/>
  </xdr:twoCellAnchor>
  <xdr:twoCellAnchor editAs="absolute">
    <xdr:from>
      <xdr:col>15</xdr:col>
      <xdr:colOff>163846</xdr:colOff>
      <xdr:row>39</xdr:row>
      <xdr:rowOff>31059</xdr:rowOff>
    </xdr:from>
    <xdr:to>
      <xdr:col>16</xdr:col>
      <xdr:colOff>534908</xdr:colOff>
      <xdr:row>40</xdr:row>
      <xdr:rowOff>214933</xdr:rowOff>
    </xdr:to>
    <xdr:sp macro="" textlink="">
      <xdr:nvSpPr>
        <xdr:cNvPr id="84" name="TextBox 83"/>
        <xdr:cNvSpPr txBox="1"/>
      </xdr:nvSpPr>
      <xdr:spPr>
        <a:xfrm>
          <a:off x="8040607" y="8595276"/>
          <a:ext cx="983975" cy="374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Real Estate Values</a:t>
          </a:r>
        </a:p>
      </xdr:txBody>
    </xdr:sp>
    <xdr:clientData/>
  </xdr:twoCellAnchor>
  <xdr:twoCellAnchor editAs="absolute">
    <xdr:from>
      <xdr:col>13</xdr:col>
      <xdr:colOff>250331</xdr:colOff>
      <xdr:row>43</xdr:row>
      <xdr:rowOff>248477</xdr:rowOff>
    </xdr:from>
    <xdr:to>
      <xdr:col>15</xdr:col>
      <xdr:colOff>1996</xdr:colOff>
      <xdr:row>44</xdr:row>
      <xdr:rowOff>172277</xdr:rowOff>
    </xdr:to>
    <xdr:sp macro="" textlink="">
      <xdr:nvSpPr>
        <xdr:cNvPr id="85" name="TextBox 84"/>
        <xdr:cNvSpPr txBox="1"/>
      </xdr:nvSpPr>
      <xdr:spPr>
        <a:xfrm>
          <a:off x="6901266" y="9566412"/>
          <a:ext cx="974178" cy="22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t>Transit Travel Shed</a:t>
          </a:r>
        </a:p>
      </xdr:txBody>
    </xdr:sp>
    <xdr:clientData/>
  </xdr:twoCellAnchor>
  <xdr:twoCellAnchor editAs="absolute">
    <xdr:from>
      <xdr:col>15</xdr:col>
      <xdr:colOff>197392</xdr:colOff>
      <xdr:row>45</xdr:row>
      <xdr:rowOff>131278</xdr:rowOff>
    </xdr:from>
    <xdr:to>
      <xdr:col>16</xdr:col>
      <xdr:colOff>563971</xdr:colOff>
      <xdr:row>46</xdr:row>
      <xdr:rowOff>79927</xdr:rowOff>
    </xdr:to>
    <xdr:sp macro="" textlink="">
      <xdr:nvSpPr>
        <xdr:cNvPr id="86" name="TextBox 85"/>
        <xdr:cNvSpPr txBox="1"/>
      </xdr:nvSpPr>
      <xdr:spPr>
        <a:xfrm>
          <a:off x="8074153" y="9937887"/>
          <a:ext cx="979492" cy="379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Transit Service and Infrastructure</a:t>
          </a:r>
        </a:p>
      </xdr:txBody>
    </xdr:sp>
    <xdr:clientData/>
  </xdr:twoCellAnchor>
  <xdr:twoCellAnchor editAs="absolute">
    <xdr:from>
      <xdr:col>15</xdr:col>
      <xdr:colOff>313691</xdr:colOff>
      <xdr:row>50</xdr:row>
      <xdr:rowOff>45141</xdr:rowOff>
    </xdr:from>
    <xdr:to>
      <xdr:col>16</xdr:col>
      <xdr:colOff>323217</xdr:colOff>
      <xdr:row>51</xdr:row>
      <xdr:rowOff>44727</xdr:rowOff>
    </xdr:to>
    <xdr:sp macro="" textlink="">
      <xdr:nvSpPr>
        <xdr:cNvPr id="87" name="TextBox 86"/>
        <xdr:cNvSpPr txBox="1"/>
      </xdr:nvSpPr>
      <xdr:spPr>
        <a:xfrm>
          <a:off x="8190452" y="11284641"/>
          <a:ext cx="622439" cy="190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Block Size</a:t>
          </a:r>
        </a:p>
      </xdr:txBody>
    </xdr:sp>
    <xdr:clientData/>
  </xdr:twoCellAnchor>
  <xdr:twoCellAnchor editAs="absolute">
    <xdr:from>
      <xdr:col>11</xdr:col>
      <xdr:colOff>19391</xdr:colOff>
      <xdr:row>50</xdr:row>
      <xdr:rowOff>102290</xdr:rowOff>
    </xdr:from>
    <xdr:to>
      <xdr:col>13</xdr:col>
      <xdr:colOff>222240</xdr:colOff>
      <xdr:row>51</xdr:row>
      <xdr:rowOff>130451</xdr:rowOff>
    </xdr:to>
    <xdr:sp macro="" textlink="">
      <xdr:nvSpPr>
        <xdr:cNvPr id="88" name="TextBox 87"/>
        <xdr:cNvSpPr txBox="1"/>
      </xdr:nvSpPr>
      <xdr:spPr>
        <a:xfrm>
          <a:off x="5891761" y="11341790"/>
          <a:ext cx="981414" cy="218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Bicycle Comfort</a:t>
          </a:r>
        </a:p>
      </xdr:txBody>
    </xdr:sp>
    <xdr:clientData/>
  </xdr:twoCellAnchor>
  <xdr:twoCellAnchor editAs="absolute">
    <xdr:from>
      <xdr:col>13</xdr:col>
      <xdr:colOff>250331</xdr:colOff>
      <xdr:row>52</xdr:row>
      <xdr:rowOff>26090</xdr:rowOff>
    </xdr:from>
    <xdr:to>
      <xdr:col>15</xdr:col>
      <xdr:colOff>1996</xdr:colOff>
      <xdr:row>53</xdr:row>
      <xdr:rowOff>35201</xdr:rowOff>
    </xdr:to>
    <xdr:sp macro="" textlink="">
      <xdr:nvSpPr>
        <xdr:cNvPr id="89" name="TextBox 88"/>
        <xdr:cNvSpPr txBox="1"/>
      </xdr:nvSpPr>
      <xdr:spPr>
        <a:xfrm>
          <a:off x="6901266" y="11770829"/>
          <a:ext cx="974178" cy="199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t>Path Connectivity</a:t>
          </a:r>
        </a:p>
      </xdr:txBody>
    </xdr:sp>
    <xdr:clientData/>
  </xdr:twoCellAnchor>
  <xdr:twoCellAnchor editAs="absolute">
    <xdr:from>
      <xdr:col>10</xdr:col>
      <xdr:colOff>401243</xdr:colOff>
      <xdr:row>45</xdr:row>
      <xdr:rowOff>121753</xdr:rowOff>
    </xdr:from>
    <xdr:to>
      <xdr:col>12</xdr:col>
      <xdr:colOff>592544</xdr:colOff>
      <xdr:row>47</xdr:row>
      <xdr:rowOff>16151</xdr:rowOff>
    </xdr:to>
    <xdr:sp macro="" textlink="">
      <xdr:nvSpPr>
        <xdr:cNvPr id="90" name="TextBox 89"/>
        <xdr:cNvSpPr txBox="1"/>
      </xdr:nvSpPr>
      <xdr:spPr>
        <a:xfrm>
          <a:off x="5760091" y="9928362"/>
          <a:ext cx="870475" cy="51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800"/>
            <a:t>Community Gathering Places</a:t>
          </a:r>
        </a:p>
      </xdr:txBody>
    </xdr:sp>
    <xdr:clientData/>
  </xdr:twoCellAnchor>
  <xdr:twoCellAnchor editAs="absolute">
    <xdr:from>
      <xdr:col>14</xdr:col>
      <xdr:colOff>220996</xdr:colOff>
      <xdr:row>56</xdr:row>
      <xdr:rowOff>16564</xdr:rowOff>
    </xdr:from>
    <xdr:to>
      <xdr:col>16</xdr:col>
      <xdr:colOff>289671</xdr:colOff>
      <xdr:row>56</xdr:row>
      <xdr:rowOff>249719</xdr:rowOff>
    </xdr:to>
    <xdr:sp macro="" textlink="">
      <xdr:nvSpPr>
        <xdr:cNvPr id="91" name="TextBox 90"/>
        <xdr:cNvSpPr txBox="1"/>
      </xdr:nvSpPr>
      <xdr:spPr>
        <a:xfrm>
          <a:off x="7484844" y="12490173"/>
          <a:ext cx="1294501" cy="233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t>Diversity of Existing Uses</a:t>
          </a:r>
        </a:p>
      </xdr:txBody>
    </xdr:sp>
    <xdr:clientData/>
  </xdr:twoCellAnchor>
  <xdr:twoCellAnchor editAs="absolute">
    <xdr:from>
      <xdr:col>15</xdr:col>
      <xdr:colOff>351377</xdr:colOff>
      <xdr:row>58</xdr:row>
      <xdr:rowOff>64604</xdr:rowOff>
    </xdr:from>
    <xdr:to>
      <xdr:col>17</xdr:col>
      <xdr:colOff>103044</xdr:colOff>
      <xdr:row>59</xdr:row>
      <xdr:rowOff>107260</xdr:rowOff>
    </xdr:to>
    <xdr:sp macro="" textlink="">
      <xdr:nvSpPr>
        <xdr:cNvPr id="92" name="TextBox 91"/>
        <xdr:cNvSpPr txBox="1"/>
      </xdr:nvSpPr>
      <xdr:spPr>
        <a:xfrm>
          <a:off x="8228138" y="13035169"/>
          <a:ext cx="977493" cy="373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Civic or Educational Uses</a:t>
          </a:r>
        </a:p>
      </xdr:txBody>
    </xdr:sp>
    <xdr:clientData/>
  </xdr:twoCellAnchor>
  <xdr:twoCellAnchor editAs="absolute">
    <xdr:from>
      <xdr:col>12</xdr:col>
      <xdr:colOff>168890</xdr:colOff>
      <xdr:row>62</xdr:row>
      <xdr:rowOff>5383</xdr:rowOff>
    </xdr:from>
    <xdr:to>
      <xdr:col>13</xdr:col>
      <xdr:colOff>544434</xdr:colOff>
      <xdr:row>62</xdr:row>
      <xdr:rowOff>380172</xdr:rowOff>
    </xdr:to>
    <xdr:sp macro="" textlink="">
      <xdr:nvSpPr>
        <xdr:cNvPr id="93" name="TextBox 92"/>
        <xdr:cNvSpPr txBox="1"/>
      </xdr:nvSpPr>
      <xdr:spPr>
        <a:xfrm>
          <a:off x="6206912" y="14135513"/>
          <a:ext cx="988457" cy="374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800"/>
            <a:t>Community Events and Branding</a:t>
          </a:r>
        </a:p>
      </xdr:txBody>
    </xdr:sp>
    <xdr:clientData/>
  </xdr:twoCellAnchor>
  <xdr:twoCellAnchor editAs="absolute">
    <xdr:from>
      <xdr:col>11</xdr:col>
      <xdr:colOff>4896</xdr:colOff>
      <xdr:row>57</xdr:row>
      <xdr:rowOff>159440</xdr:rowOff>
    </xdr:from>
    <xdr:to>
      <xdr:col>13</xdr:col>
      <xdr:colOff>207745</xdr:colOff>
      <xdr:row>59</xdr:row>
      <xdr:rowOff>130865</xdr:rowOff>
    </xdr:to>
    <xdr:sp macro="" textlink="">
      <xdr:nvSpPr>
        <xdr:cNvPr id="94" name="TextBox 93"/>
        <xdr:cNvSpPr txBox="1"/>
      </xdr:nvSpPr>
      <xdr:spPr>
        <a:xfrm>
          <a:off x="5877266" y="12939505"/>
          <a:ext cx="981414" cy="493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Housing and Transportation Affordability</a:t>
          </a:r>
        </a:p>
      </xdr:txBody>
    </xdr:sp>
    <xdr:clientData/>
  </xdr:twoCellAnchor>
  <xdr:twoCellAnchor editAs="absolute">
    <xdr:from>
      <xdr:col>0</xdr:col>
      <xdr:colOff>26030</xdr:colOff>
      <xdr:row>70</xdr:row>
      <xdr:rowOff>274707</xdr:rowOff>
    </xdr:from>
    <xdr:to>
      <xdr:col>17</xdr:col>
      <xdr:colOff>74815</xdr:colOff>
      <xdr:row>71</xdr:row>
      <xdr:rowOff>34677</xdr:rowOff>
    </xdr:to>
    <xdr:sp macro="" textlink="">
      <xdr:nvSpPr>
        <xdr:cNvPr id="99" name="Rectangle 98"/>
        <xdr:cNvSpPr/>
      </xdr:nvSpPr>
      <xdr:spPr>
        <a:xfrm>
          <a:off x="26030" y="16113421"/>
          <a:ext cx="9165571" cy="45720"/>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6</xdr:col>
      <xdr:colOff>165410</xdr:colOff>
      <xdr:row>71</xdr:row>
      <xdr:rowOff>134472</xdr:rowOff>
    </xdr:from>
    <xdr:to>
      <xdr:col>6</xdr:col>
      <xdr:colOff>211130</xdr:colOff>
      <xdr:row>88</xdr:row>
      <xdr:rowOff>54496</xdr:rowOff>
    </xdr:to>
    <xdr:sp macro="" textlink="">
      <xdr:nvSpPr>
        <xdr:cNvPr id="100" name="Rectangle 99"/>
        <xdr:cNvSpPr/>
      </xdr:nvSpPr>
      <xdr:spPr>
        <a:xfrm>
          <a:off x="3571998" y="16282148"/>
          <a:ext cx="45720" cy="3169730"/>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90</xdr:row>
      <xdr:rowOff>9213</xdr:rowOff>
    </xdr:from>
    <xdr:to>
      <xdr:col>17</xdr:col>
      <xdr:colOff>152400</xdr:colOff>
      <xdr:row>90</xdr:row>
      <xdr:rowOff>54933</xdr:rowOff>
    </xdr:to>
    <xdr:sp macro="" textlink="">
      <xdr:nvSpPr>
        <xdr:cNvPr id="101" name="Rectangle 100"/>
        <xdr:cNvSpPr/>
      </xdr:nvSpPr>
      <xdr:spPr>
        <a:xfrm>
          <a:off x="0" y="19880334"/>
          <a:ext cx="9237279" cy="45720"/>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155</xdr:row>
      <xdr:rowOff>91423</xdr:rowOff>
    </xdr:from>
    <xdr:to>
      <xdr:col>17</xdr:col>
      <xdr:colOff>152400</xdr:colOff>
      <xdr:row>156</xdr:row>
      <xdr:rowOff>36290</xdr:rowOff>
    </xdr:to>
    <xdr:sp macro="" textlink="">
      <xdr:nvSpPr>
        <xdr:cNvPr id="102" name="Rectangle 101"/>
        <xdr:cNvSpPr/>
      </xdr:nvSpPr>
      <xdr:spPr>
        <a:xfrm>
          <a:off x="0" y="31243776"/>
          <a:ext cx="9173135" cy="45720"/>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104</xdr:row>
      <xdr:rowOff>73492</xdr:rowOff>
    </xdr:from>
    <xdr:to>
      <xdr:col>17</xdr:col>
      <xdr:colOff>152400</xdr:colOff>
      <xdr:row>105</xdr:row>
      <xdr:rowOff>23962</xdr:rowOff>
    </xdr:to>
    <xdr:sp macro="" textlink="">
      <xdr:nvSpPr>
        <xdr:cNvPr id="103" name="Rectangle 102"/>
        <xdr:cNvSpPr/>
      </xdr:nvSpPr>
      <xdr:spPr>
        <a:xfrm>
          <a:off x="0" y="22462845"/>
          <a:ext cx="9173135" cy="51323"/>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119</xdr:row>
      <xdr:rowOff>76854</xdr:rowOff>
    </xdr:from>
    <xdr:to>
      <xdr:col>17</xdr:col>
      <xdr:colOff>152400</xdr:colOff>
      <xdr:row>120</xdr:row>
      <xdr:rowOff>27324</xdr:rowOff>
    </xdr:to>
    <xdr:sp macro="" textlink="">
      <xdr:nvSpPr>
        <xdr:cNvPr id="104" name="Rectangle 103"/>
        <xdr:cNvSpPr/>
      </xdr:nvSpPr>
      <xdr:spPr>
        <a:xfrm>
          <a:off x="0" y="25054766"/>
          <a:ext cx="9173135" cy="51323"/>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30256</xdr:colOff>
      <xdr:row>134</xdr:row>
      <xdr:rowOff>74519</xdr:rowOff>
    </xdr:from>
    <xdr:to>
      <xdr:col>17</xdr:col>
      <xdr:colOff>182656</xdr:colOff>
      <xdr:row>135</xdr:row>
      <xdr:rowOff>24989</xdr:rowOff>
    </xdr:to>
    <xdr:sp macro="" textlink="">
      <xdr:nvSpPr>
        <xdr:cNvPr id="105" name="Rectangle 104"/>
        <xdr:cNvSpPr/>
      </xdr:nvSpPr>
      <xdr:spPr>
        <a:xfrm>
          <a:off x="30256" y="27640990"/>
          <a:ext cx="9173135" cy="51323"/>
        </a:xfrm>
        <a:prstGeom prst="rect">
          <a:avLst/>
        </a:prstGeom>
        <a:solidFill>
          <a:srgbClr val="EDC9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78441</xdr:colOff>
      <xdr:row>91</xdr:row>
      <xdr:rowOff>155761</xdr:rowOff>
    </xdr:from>
    <xdr:to>
      <xdr:col>0</xdr:col>
      <xdr:colOff>401463</xdr:colOff>
      <xdr:row>94</xdr:row>
      <xdr:rowOff>3775</xdr:rowOff>
    </xdr:to>
    <xdr:pic>
      <xdr:nvPicPr>
        <xdr:cNvPr id="106" name="Picture 10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8441" y="19929661"/>
          <a:ext cx="323022" cy="419514"/>
        </a:xfrm>
        <a:prstGeom prst="rect">
          <a:avLst/>
        </a:prstGeom>
      </xdr:spPr>
    </xdr:pic>
    <xdr:clientData/>
  </xdr:twoCellAnchor>
  <xdr:twoCellAnchor editAs="oneCell">
    <xdr:from>
      <xdr:col>0</xdr:col>
      <xdr:colOff>73716</xdr:colOff>
      <xdr:row>106</xdr:row>
      <xdr:rowOff>79099</xdr:rowOff>
    </xdr:from>
    <xdr:to>
      <xdr:col>0</xdr:col>
      <xdr:colOff>396738</xdr:colOff>
      <xdr:row>108</xdr:row>
      <xdr:rowOff>117613</xdr:rowOff>
    </xdr:to>
    <xdr:pic>
      <xdr:nvPicPr>
        <xdr:cNvPr id="107" name="Picture 10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3716" y="21662749"/>
          <a:ext cx="323022" cy="419514"/>
        </a:xfrm>
        <a:prstGeom prst="rect">
          <a:avLst/>
        </a:prstGeom>
      </xdr:spPr>
    </xdr:pic>
    <xdr:clientData/>
  </xdr:twoCellAnchor>
  <xdr:twoCellAnchor editAs="oneCell">
    <xdr:from>
      <xdr:col>0</xdr:col>
      <xdr:colOff>72473</xdr:colOff>
      <xdr:row>136</xdr:row>
      <xdr:rowOff>51352</xdr:rowOff>
    </xdr:from>
    <xdr:to>
      <xdr:col>0</xdr:col>
      <xdr:colOff>395495</xdr:colOff>
      <xdr:row>138</xdr:row>
      <xdr:rowOff>92765</xdr:rowOff>
    </xdr:to>
    <xdr:pic>
      <xdr:nvPicPr>
        <xdr:cNvPr id="108" name="Picture 107"/>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72473" y="25254502"/>
          <a:ext cx="323022" cy="422413"/>
        </a:xfrm>
        <a:prstGeom prst="rect">
          <a:avLst/>
        </a:prstGeom>
      </xdr:spPr>
    </xdr:pic>
    <xdr:clientData/>
  </xdr:twoCellAnchor>
  <xdr:twoCellAnchor editAs="oneCell">
    <xdr:from>
      <xdr:col>0</xdr:col>
      <xdr:colOff>89038</xdr:colOff>
      <xdr:row>121</xdr:row>
      <xdr:rowOff>57151</xdr:rowOff>
    </xdr:from>
    <xdr:to>
      <xdr:col>0</xdr:col>
      <xdr:colOff>412060</xdr:colOff>
      <xdr:row>123</xdr:row>
      <xdr:rowOff>95665</xdr:rowOff>
    </xdr:to>
    <xdr:pic>
      <xdr:nvPicPr>
        <xdr:cNvPr id="109" name="Picture 108"/>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9038" y="23450551"/>
          <a:ext cx="323022" cy="419514"/>
        </a:xfrm>
        <a:prstGeom prst="rect">
          <a:avLst/>
        </a:prstGeom>
      </xdr:spPr>
    </xdr:pic>
    <xdr:clientData/>
  </xdr:twoCellAnchor>
  <xdr:twoCellAnchor>
    <xdr:from>
      <xdr:col>17</xdr:col>
      <xdr:colOff>489857</xdr:colOff>
      <xdr:row>0</xdr:row>
      <xdr:rowOff>13607</xdr:rowOff>
    </xdr:from>
    <xdr:to>
      <xdr:col>17</xdr:col>
      <xdr:colOff>489857</xdr:colOff>
      <xdr:row>70</xdr:row>
      <xdr:rowOff>27215</xdr:rowOff>
    </xdr:to>
    <xdr:cxnSp macro="">
      <xdr:nvCxnSpPr>
        <xdr:cNvPr id="111" name="Straight Connector 110"/>
        <xdr:cNvCxnSpPr/>
      </xdr:nvCxnSpPr>
      <xdr:spPr>
        <a:xfrm>
          <a:off x="9606643" y="13607"/>
          <a:ext cx="0" cy="15852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17</xdr:col>
      <xdr:colOff>560614</xdr:colOff>
      <xdr:row>70</xdr:row>
      <xdr:rowOff>12926</xdr:rowOff>
    </xdr:from>
    <xdr:to>
      <xdr:col>17</xdr:col>
      <xdr:colOff>560614</xdr:colOff>
      <xdr:row>158</xdr:row>
      <xdr:rowOff>108176</xdr:rowOff>
    </xdr:to>
    <xdr:cxnSp macro="">
      <xdr:nvCxnSpPr>
        <xdr:cNvPr id="112" name="Straight Connector 111"/>
        <xdr:cNvCxnSpPr/>
      </xdr:nvCxnSpPr>
      <xdr:spPr>
        <a:xfrm>
          <a:off x="9728427" y="15681551"/>
          <a:ext cx="0" cy="157400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114300</xdr:colOff>
      <xdr:row>10</xdr:row>
      <xdr:rowOff>19051</xdr:rowOff>
    </xdr:from>
    <xdr:to>
      <xdr:col>8</xdr:col>
      <xdr:colOff>381000</xdr:colOff>
      <xdr:row>11</xdr:row>
      <xdr:rowOff>127425</xdr:rowOff>
    </xdr:to>
    <xdr:pic>
      <xdr:nvPicPr>
        <xdr:cNvPr id="115" name="Picture 11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438650" y="2095501"/>
          <a:ext cx="266700" cy="260774"/>
        </a:xfrm>
        <a:prstGeom prst="rect">
          <a:avLst/>
        </a:prstGeom>
      </xdr:spPr>
    </xdr:pic>
    <xdr:clientData/>
  </xdr:twoCellAnchor>
  <xdr:twoCellAnchor editAs="oneCell">
    <xdr:from>
      <xdr:col>8</xdr:col>
      <xdr:colOff>114300</xdr:colOff>
      <xdr:row>12</xdr:row>
      <xdr:rowOff>19051</xdr:rowOff>
    </xdr:from>
    <xdr:to>
      <xdr:col>8</xdr:col>
      <xdr:colOff>381000</xdr:colOff>
      <xdr:row>13</xdr:row>
      <xdr:rowOff>127425</xdr:rowOff>
    </xdr:to>
    <xdr:pic>
      <xdr:nvPicPr>
        <xdr:cNvPr id="116" name="Picture 115"/>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438650" y="2400301"/>
          <a:ext cx="266700" cy="260774"/>
        </a:xfrm>
        <a:prstGeom prst="rect">
          <a:avLst/>
        </a:prstGeom>
      </xdr:spPr>
    </xdr:pic>
    <xdr:clientData/>
  </xdr:twoCellAnchor>
  <xdr:twoCellAnchor editAs="oneCell">
    <xdr:from>
      <xdr:col>8</xdr:col>
      <xdr:colOff>114300</xdr:colOff>
      <xdr:row>14</xdr:row>
      <xdr:rowOff>28576</xdr:rowOff>
    </xdr:from>
    <xdr:to>
      <xdr:col>8</xdr:col>
      <xdr:colOff>381000</xdr:colOff>
      <xdr:row>15</xdr:row>
      <xdr:rowOff>136950</xdr:rowOff>
    </xdr:to>
    <xdr:pic>
      <xdr:nvPicPr>
        <xdr:cNvPr id="117" name="Picture 116"/>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438650" y="2714626"/>
          <a:ext cx="266700" cy="2607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384663</xdr:colOff>
      <xdr:row>2</xdr:row>
      <xdr:rowOff>78441</xdr:rowOff>
    </xdr:from>
    <xdr:to>
      <xdr:col>4</xdr:col>
      <xdr:colOff>246046</xdr:colOff>
      <xdr:row>4</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384663</xdr:colOff>
      <xdr:row>3</xdr:row>
      <xdr:rowOff>344365</xdr:rowOff>
    </xdr:from>
    <xdr:to>
      <xdr:col>4</xdr:col>
      <xdr:colOff>246046</xdr:colOff>
      <xdr:row>5</xdr:row>
      <xdr:rowOff>112058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384663</xdr:colOff>
      <xdr:row>4</xdr:row>
      <xdr:rowOff>344366</xdr:rowOff>
    </xdr:from>
    <xdr:to>
      <xdr:col>4</xdr:col>
      <xdr:colOff>246046</xdr:colOff>
      <xdr:row>6</xdr:row>
      <xdr:rowOff>112059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384663</xdr:colOff>
      <xdr:row>5</xdr:row>
      <xdr:rowOff>344365</xdr:rowOff>
    </xdr:from>
    <xdr:to>
      <xdr:col>4</xdr:col>
      <xdr:colOff>246046</xdr:colOff>
      <xdr:row>7</xdr:row>
      <xdr:rowOff>112058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384663</xdr:colOff>
      <xdr:row>6</xdr:row>
      <xdr:rowOff>337039</xdr:rowOff>
    </xdr:from>
    <xdr:to>
      <xdr:col>4</xdr:col>
      <xdr:colOff>246046</xdr:colOff>
      <xdr:row>8</xdr:row>
      <xdr:rowOff>104732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384663</xdr:colOff>
      <xdr:row>7</xdr:row>
      <xdr:rowOff>344365</xdr:rowOff>
    </xdr:from>
    <xdr:to>
      <xdr:col>4</xdr:col>
      <xdr:colOff>246046</xdr:colOff>
      <xdr:row>9</xdr:row>
      <xdr:rowOff>112059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384663</xdr:colOff>
      <xdr:row>8</xdr:row>
      <xdr:rowOff>337039</xdr:rowOff>
    </xdr:from>
    <xdr:to>
      <xdr:col>4</xdr:col>
      <xdr:colOff>246046</xdr:colOff>
      <xdr:row>10</xdr:row>
      <xdr:rowOff>104732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384663</xdr:colOff>
      <xdr:row>9</xdr:row>
      <xdr:rowOff>344366</xdr:rowOff>
    </xdr:from>
    <xdr:to>
      <xdr:col>4</xdr:col>
      <xdr:colOff>246046</xdr:colOff>
      <xdr:row>11</xdr:row>
      <xdr:rowOff>112059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384663</xdr:colOff>
      <xdr:row>10</xdr:row>
      <xdr:rowOff>337038</xdr:rowOff>
    </xdr:from>
    <xdr:to>
      <xdr:col>4</xdr:col>
      <xdr:colOff>246046</xdr:colOff>
      <xdr:row>12</xdr:row>
      <xdr:rowOff>104732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384663</xdr:colOff>
      <xdr:row>11</xdr:row>
      <xdr:rowOff>337038</xdr:rowOff>
    </xdr:from>
    <xdr:to>
      <xdr:col>4</xdr:col>
      <xdr:colOff>246046</xdr:colOff>
      <xdr:row>13</xdr:row>
      <xdr:rowOff>104731</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384663</xdr:colOff>
      <xdr:row>12</xdr:row>
      <xdr:rowOff>337039</xdr:rowOff>
    </xdr:from>
    <xdr:to>
      <xdr:col>4</xdr:col>
      <xdr:colOff>246046</xdr:colOff>
      <xdr:row>14</xdr:row>
      <xdr:rowOff>104732</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384663</xdr:colOff>
      <xdr:row>13</xdr:row>
      <xdr:rowOff>344365</xdr:rowOff>
    </xdr:from>
    <xdr:to>
      <xdr:col>4</xdr:col>
      <xdr:colOff>246046</xdr:colOff>
      <xdr:row>15</xdr:row>
      <xdr:rowOff>112058</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384663</xdr:colOff>
      <xdr:row>14</xdr:row>
      <xdr:rowOff>344366</xdr:rowOff>
    </xdr:from>
    <xdr:to>
      <xdr:col>4</xdr:col>
      <xdr:colOff>246046</xdr:colOff>
      <xdr:row>16</xdr:row>
      <xdr:rowOff>112059</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384663</xdr:colOff>
      <xdr:row>15</xdr:row>
      <xdr:rowOff>351692</xdr:rowOff>
    </xdr:from>
    <xdr:to>
      <xdr:col>4</xdr:col>
      <xdr:colOff>246046</xdr:colOff>
      <xdr:row>17</xdr:row>
      <xdr:rowOff>119386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384663</xdr:colOff>
      <xdr:row>16</xdr:row>
      <xdr:rowOff>359019</xdr:rowOff>
    </xdr:from>
    <xdr:to>
      <xdr:col>4</xdr:col>
      <xdr:colOff>246046</xdr:colOff>
      <xdr:row>18</xdr:row>
      <xdr:rowOff>126712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384663</xdr:colOff>
      <xdr:row>17</xdr:row>
      <xdr:rowOff>344366</xdr:rowOff>
    </xdr:from>
    <xdr:to>
      <xdr:col>4</xdr:col>
      <xdr:colOff>246046</xdr:colOff>
      <xdr:row>19</xdr:row>
      <xdr:rowOff>112059</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384663</xdr:colOff>
      <xdr:row>18</xdr:row>
      <xdr:rowOff>344365</xdr:rowOff>
    </xdr:from>
    <xdr:to>
      <xdr:col>4</xdr:col>
      <xdr:colOff>246046</xdr:colOff>
      <xdr:row>20</xdr:row>
      <xdr:rowOff>112058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384663</xdr:colOff>
      <xdr:row>19</xdr:row>
      <xdr:rowOff>337039</xdr:rowOff>
    </xdr:from>
    <xdr:to>
      <xdr:col>4</xdr:col>
      <xdr:colOff>246046</xdr:colOff>
      <xdr:row>21</xdr:row>
      <xdr:rowOff>104732</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384663</xdr:colOff>
      <xdr:row>20</xdr:row>
      <xdr:rowOff>351692</xdr:rowOff>
    </xdr:from>
    <xdr:to>
      <xdr:col>4</xdr:col>
      <xdr:colOff>246046</xdr:colOff>
      <xdr:row>22</xdr:row>
      <xdr:rowOff>119386</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384663</xdr:colOff>
      <xdr:row>21</xdr:row>
      <xdr:rowOff>351692</xdr:rowOff>
    </xdr:from>
    <xdr:to>
      <xdr:col>4</xdr:col>
      <xdr:colOff>246046</xdr:colOff>
      <xdr:row>23</xdr:row>
      <xdr:rowOff>119385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14</xdr:col>
      <xdr:colOff>352425</xdr:colOff>
      <xdr:row>2</xdr:row>
      <xdr:rowOff>95250</xdr:rowOff>
    </xdr:from>
    <xdr:to>
      <xdr:col>16</xdr:col>
      <xdr:colOff>224504</xdr:colOff>
      <xdr:row>4</xdr:row>
      <xdr:rowOff>112832</xdr:rowOff>
    </xdr:to>
    <xdr:pic>
      <xdr:nvPicPr>
        <xdr:cNvPr id="26" name="Picture 25"/>
        <xdr:cNvPicPr>
          <a:picLocks noChangeAspect="1"/>
        </xdr:cNvPicPr>
      </xdr:nvPicPr>
      <xdr:blipFill>
        <a:blip xmlns:r="http://schemas.openxmlformats.org/officeDocument/2006/relationships" r:embed="rId21"/>
        <a:stretch>
          <a:fillRect/>
        </a:stretch>
      </xdr:blipFill>
      <xdr:spPr>
        <a:xfrm>
          <a:off x="10287000" y="476250"/>
          <a:ext cx="1091279" cy="646232"/>
        </a:xfrm>
        <a:prstGeom prst="rect">
          <a:avLst/>
        </a:prstGeom>
      </xdr:spPr>
    </xdr:pic>
    <xdr:clientData/>
  </xdr:twoCellAnchor>
  <xdr:twoCellAnchor editAs="oneCell">
    <xdr:from>
      <xdr:col>14</xdr:col>
      <xdr:colOff>361950</xdr:colOff>
      <xdr:row>3</xdr:row>
      <xdr:rowOff>352425</xdr:rowOff>
    </xdr:from>
    <xdr:to>
      <xdr:col>16</xdr:col>
      <xdr:colOff>234029</xdr:colOff>
      <xdr:row>5</xdr:row>
      <xdr:rowOff>128454</xdr:rowOff>
    </xdr:to>
    <xdr:pic>
      <xdr:nvPicPr>
        <xdr:cNvPr id="28" name="Picture 27"/>
        <xdr:cNvPicPr>
          <a:picLocks noChangeAspect="1"/>
        </xdr:cNvPicPr>
      </xdr:nvPicPr>
      <xdr:blipFill>
        <a:blip xmlns:r="http://schemas.openxmlformats.org/officeDocument/2006/relationships" r:embed="rId22"/>
        <a:stretch>
          <a:fillRect/>
        </a:stretch>
      </xdr:blipFill>
      <xdr:spPr>
        <a:xfrm>
          <a:off x="10296525" y="923925"/>
          <a:ext cx="1091279" cy="652329"/>
        </a:xfrm>
        <a:prstGeom prst="rect">
          <a:avLst/>
        </a:prstGeom>
      </xdr:spPr>
    </xdr:pic>
    <xdr:clientData/>
  </xdr:twoCellAnchor>
  <xdr:twoCellAnchor editAs="oneCell">
    <xdr:from>
      <xdr:col>14</xdr:col>
      <xdr:colOff>371475</xdr:colOff>
      <xdr:row>4</xdr:row>
      <xdr:rowOff>352425</xdr:rowOff>
    </xdr:from>
    <xdr:to>
      <xdr:col>16</xdr:col>
      <xdr:colOff>243554</xdr:colOff>
      <xdr:row>6</xdr:row>
      <xdr:rowOff>128454</xdr:rowOff>
    </xdr:to>
    <xdr:pic>
      <xdr:nvPicPr>
        <xdr:cNvPr id="30" name="Picture 29"/>
        <xdr:cNvPicPr>
          <a:picLocks noChangeAspect="1"/>
        </xdr:cNvPicPr>
      </xdr:nvPicPr>
      <xdr:blipFill>
        <a:blip xmlns:r="http://schemas.openxmlformats.org/officeDocument/2006/relationships" r:embed="rId23"/>
        <a:stretch>
          <a:fillRect/>
        </a:stretch>
      </xdr:blipFill>
      <xdr:spPr>
        <a:xfrm>
          <a:off x="10306050" y="1362075"/>
          <a:ext cx="1091279" cy="6523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8659</xdr:colOff>
      <xdr:row>6</xdr:row>
      <xdr:rowOff>109104</xdr:rowOff>
    </xdr:from>
    <xdr:to>
      <xdr:col>8</xdr:col>
      <xdr:colOff>337704</xdr:colOff>
      <xdr:row>20</xdr:row>
      <xdr:rowOff>185304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582706</xdr:colOff>
      <xdr:row>21</xdr:row>
      <xdr:rowOff>145676</xdr:rowOff>
    </xdr:from>
    <xdr:to>
      <xdr:col>8</xdr:col>
      <xdr:colOff>306633</xdr:colOff>
      <xdr:row>36</xdr:row>
      <xdr:rowOff>31376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22411</xdr:colOff>
      <xdr:row>37</xdr:row>
      <xdr:rowOff>22412</xdr:rowOff>
    </xdr:from>
    <xdr:to>
      <xdr:col>8</xdr:col>
      <xdr:colOff>351456</xdr:colOff>
      <xdr:row>51</xdr:row>
      <xdr:rowOff>98612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54430</xdr:colOff>
      <xdr:row>53</xdr:row>
      <xdr:rowOff>81642</xdr:rowOff>
    </xdr:from>
    <xdr:to>
      <xdr:col>8</xdr:col>
      <xdr:colOff>383475</xdr:colOff>
      <xdr:row>67</xdr:row>
      <xdr:rowOff>157842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91786</xdr:colOff>
      <xdr:row>6</xdr:row>
      <xdr:rowOff>122959</xdr:rowOff>
    </xdr:from>
    <xdr:to>
      <xdr:col>16</xdr:col>
      <xdr:colOff>420831</xdr:colOff>
      <xdr:row>21</xdr:row>
      <xdr:rowOff>8659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59697</xdr:colOff>
      <xdr:row>21</xdr:row>
      <xdr:rowOff>159531</xdr:rowOff>
    </xdr:from>
    <xdr:to>
      <xdr:col>16</xdr:col>
      <xdr:colOff>389760</xdr:colOff>
      <xdr:row>36</xdr:row>
      <xdr:rowOff>45231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105538</xdr:colOff>
      <xdr:row>37</xdr:row>
      <xdr:rowOff>36267</xdr:rowOff>
    </xdr:from>
    <xdr:to>
      <xdr:col>16</xdr:col>
      <xdr:colOff>434583</xdr:colOff>
      <xdr:row>51</xdr:row>
      <xdr:rowOff>112467</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137557</xdr:colOff>
      <xdr:row>53</xdr:row>
      <xdr:rowOff>95497</xdr:rowOff>
    </xdr:from>
    <xdr:to>
      <xdr:col>16</xdr:col>
      <xdr:colOff>466602</xdr:colOff>
      <xdr:row>67</xdr:row>
      <xdr:rowOff>171697</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TOD@citiesthatwork.com" TargetMode="External"/><Relationship Id="rId7" Type="http://schemas.openxmlformats.org/officeDocument/2006/relationships/printerSettings" Target="../printerSettings/printerSettings1.bin"/><Relationship Id="rId2" Type="http://schemas.openxmlformats.org/officeDocument/2006/relationships/hyperlink" Target="http://www.fltod.com/" TargetMode="External"/><Relationship Id="rId1" Type="http://schemas.openxmlformats.org/officeDocument/2006/relationships/hyperlink" Target="http://www.fltod.com/" TargetMode="External"/><Relationship Id="rId6" Type="http://schemas.openxmlformats.org/officeDocument/2006/relationships/hyperlink" Target="http://www.sfrpc.com/TOD/TODTools.html" TargetMode="External"/><Relationship Id="rId5" Type="http://schemas.openxmlformats.org/officeDocument/2006/relationships/hyperlink" Target="http://www.sfrpc.com/TOD/TODTools.html" TargetMode="External"/><Relationship Id="rId4" Type="http://schemas.openxmlformats.org/officeDocument/2006/relationships/hyperlink" Target="http://www.sfrpc.com/TOD/TODTools.html"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alltransit.cnt.org/map/" TargetMode="External"/><Relationship Id="rId13" Type="http://schemas.openxmlformats.org/officeDocument/2006/relationships/hyperlink" Target="http://factfinder.census.gov/faces/nav/jsf/pages/index.xhtml" TargetMode="External"/><Relationship Id="rId18" Type="http://schemas.openxmlformats.org/officeDocument/2006/relationships/hyperlink" Target="http://www.htaindex.org/download/data-dictionary.php" TargetMode="External"/><Relationship Id="rId3" Type="http://schemas.openxmlformats.org/officeDocument/2006/relationships/hyperlink" Target="http://fltod.com/Florida%20TOD%20Guidebook-sm.pdfhttp:/fltod.com/Florida%20TOD%20Guidebook-sm.pdf" TargetMode="External"/><Relationship Id="rId7" Type="http://schemas.openxmlformats.org/officeDocument/2006/relationships/hyperlink" Target="http://www.htaindex.org/" TargetMode="External"/><Relationship Id="rId12" Type="http://schemas.openxmlformats.org/officeDocument/2006/relationships/hyperlink" Target="http://www.google.com/earth/" TargetMode="External"/><Relationship Id="rId17" Type="http://schemas.openxmlformats.org/officeDocument/2006/relationships/hyperlink" Target="http://factfinder.census.gov/faces/nav/jsf/pages/index.xhtml" TargetMode="External"/><Relationship Id="rId2" Type="http://schemas.openxmlformats.org/officeDocument/2006/relationships/hyperlink" Target="http://fltod.com/renaissance/docs/Products/FrameworkTOD_0715.pdf" TargetMode="External"/><Relationship Id="rId16" Type="http://schemas.openxmlformats.org/officeDocument/2006/relationships/hyperlink" Target="http://fortlauderdale.gov/home/showdocument?id=9939" TargetMode="External"/><Relationship Id="rId20" Type="http://schemas.openxmlformats.org/officeDocument/2006/relationships/drawing" Target="../drawings/drawing1.xml"/><Relationship Id="rId1" Type="http://schemas.openxmlformats.org/officeDocument/2006/relationships/hyperlink" Target="http://fltod.com/renaissance/docs/Products/FrameworkTOD_0715.pdf" TargetMode="External"/><Relationship Id="rId6" Type="http://schemas.openxmlformats.org/officeDocument/2006/relationships/hyperlink" Target="http://www.walkscore.com/" TargetMode="External"/><Relationship Id="rId11" Type="http://schemas.openxmlformats.org/officeDocument/2006/relationships/hyperlink" Target="https://www.google.com/maps" TargetMode="External"/><Relationship Id="rId5" Type="http://schemas.openxmlformats.org/officeDocument/2006/relationships/hyperlink" Target="http://fltod.com/Florida%20TOD%20Guidebook-sm.pdfhttp:/fltod.com/Florida%20TOD%20Guidebook-sm.pdf" TargetMode="External"/><Relationship Id="rId15" Type="http://schemas.openxmlformats.org/officeDocument/2006/relationships/hyperlink" Target="http://fltod.com/renaissance/docs/Products/FrameworkTOD_0715.pdf" TargetMode="External"/><Relationship Id="rId10" Type="http://schemas.openxmlformats.org/officeDocument/2006/relationships/hyperlink" Target="http://factfinder.census.gov/faces/nav/jsf/pages/index.xhtml" TargetMode="External"/><Relationship Id="rId19" Type="http://schemas.openxmlformats.org/officeDocument/2006/relationships/printerSettings" Target="../printerSettings/printerSettings2.bin"/><Relationship Id="rId4" Type="http://schemas.openxmlformats.org/officeDocument/2006/relationships/hyperlink" Target="http://fltod.com/renaissance/docs/Products/FrameworkTOD_0715.pdf" TargetMode="External"/><Relationship Id="rId9" Type="http://schemas.openxmlformats.org/officeDocument/2006/relationships/hyperlink" Target="http://factfinder.census.gov/faces/nav/jsf/pages/index.xhtml" TargetMode="External"/><Relationship Id="rId14" Type="http://schemas.openxmlformats.org/officeDocument/2006/relationships/hyperlink" Target="http://fltod.com/renaissance/docs/Products/FrameworkTOD_0715.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fltod.com/Florida%20TOD%20Guidebook-sm.pdfhttp:/fltod.com/Florida%20TOD%20Guidebook-sm.pdf" TargetMode="External"/><Relationship Id="rId1" Type="http://schemas.openxmlformats.org/officeDocument/2006/relationships/hyperlink" Target="http://fltod.com/renaissance/docs/Products/FrameworkTOD_0715.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tabSelected="1" zoomScaleNormal="100" workbookViewId="0">
      <selection sqref="A1:J1"/>
    </sheetView>
  </sheetViews>
  <sheetFormatPr defaultRowHeight="15" x14ac:dyDescent="0.25"/>
  <cols>
    <col min="1" max="1" width="4.140625" customWidth="1"/>
    <col min="2" max="2" width="15.85546875" customWidth="1"/>
    <col min="3" max="5" width="10.7109375" customWidth="1"/>
    <col min="6" max="6" width="3.5703125" customWidth="1"/>
    <col min="7" max="10" width="10.7109375" customWidth="1"/>
    <col min="12" max="12" width="11" customWidth="1"/>
  </cols>
  <sheetData>
    <row r="1" spans="1:10" ht="18.75" x14ac:dyDescent="0.3">
      <c r="A1" s="175" t="s">
        <v>287</v>
      </c>
      <c r="B1" s="175"/>
      <c r="C1" s="175"/>
      <c r="D1" s="175"/>
      <c r="E1" s="175"/>
      <c r="F1" s="175"/>
      <c r="G1" s="175"/>
      <c r="H1" s="175"/>
      <c r="I1" s="175"/>
      <c r="J1" s="175"/>
    </row>
    <row r="2" spans="1:10" x14ac:dyDescent="0.25">
      <c r="A2" s="176" t="s">
        <v>288</v>
      </c>
      <c r="B2" s="176"/>
      <c r="C2" s="176"/>
      <c r="D2" s="176"/>
    </row>
    <row r="3" spans="1:10" x14ac:dyDescent="0.25">
      <c r="A3" s="176" t="s">
        <v>362</v>
      </c>
      <c r="B3" s="176"/>
      <c r="C3" s="176"/>
      <c r="D3" s="176"/>
    </row>
    <row r="4" spans="1:10" x14ac:dyDescent="0.25">
      <c r="A4" s="176" t="s">
        <v>363</v>
      </c>
      <c r="B4" s="176"/>
      <c r="C4" s="176"/>
      <c r="D4" s="176"/>
    </row>
    <row r="5" spans="1:10" x14ac:dyDescent="0.25">
      <c r="A5" s="176" t="s">
        <v>364</v>
      </c>
      <c r="B5" s="176"/>
      <c r="C5" s="176"/>
      <c r="D5" s="176"/>
    </row>
    <row r="6" spans="1:10" x14ac:dyDescent="0.25">
      <c r="A6" s="176" t="s">
        <v>303</v>
      </c>
      <c r="B6" s="176"/>
      <c r="C6" s="176"/>
      <c r="D6" s="176"/>
    </row>
    <row r="7" spans="1:10" x14ac:dyDescent="0.25">
      <c r="A7" s="176" t="s">
        <v>294</v>
      </c>
      <c r="B7" s="176"/>
      <c r="C7" s="176"/>
      <c r="D7" s="176"/>
      <c r="E7" s="73"/>
      <c r="F7" s="73"/>
      <c r="G7" s="73"/>
      <c r="H7" s="73"/>
      <c r="I7" s="73"/>
      <c r="J7" s="73"/>
    </row>
    <row r="8" spans="1:10" x14ac:dyDescent="0.25">
      <c r="A8" s="176" t="s">
        <v>295</v>
      </c>
      <c r="B8" s="176"/>
      <c r="C8" s="176"/>
      <c r="D8" s="176"/>
    </row>
    <row r="10" spans="1:10" x14ac:dyDescent="0.25">
      <c r="A10" s="167" t="s">
        <v>288</v>
      </c>
      <c r="B10" s="167"/>
      <c r="C10" s="167"/>
      <c r="D10" s="167"/>
      <c r="E10" s="167"/>
      <c r="F10" s="167"/>
      <c r="G10" s="167"/>
      <c r="H10" s="167"/>
      <c r="I10" s="167"/>
      <c r="J10" s="167"/>
    </row>
    <row r="11" spans="1:10" ht="78.75" customHeight="1" x14ac:dyDescent="0.25">
      <c r="A11" s="161" t="s">
        <v>289</v>
      </c>
      <c r="B11" s="161"/>
      <c r="C11" s="161"/>
      <c r="D11" s="161"/>
      <c r="E11" s="161"/>
      <c r="F11" s="161"/>
      <c r="G11" s="161"/>
      <c r="H11" s="161"/>
      <c r="I11" s="161"/>
      <c r="J11" s="161"/>
    </row>
    <row r="12" spans="1:10" x14ac:dyDescent="0.25">
      <c r="A12" s="173" t="s">
        <v>290</v>
      </c>
      <c r="B12" s="173"/>
      <c r="C12" s="173"/>
      <c r="D12" s="173"/>
      <c r="E12" s="173"/>
      <c r="F12" s="173"/>
      <c r="G12" s="173"/>
      <c r="H12" s="173"/>
      <c r="I12" s="173"/>
      <c r="J12" s="173"/>
    </row>
    <row r="14" spans="1:10" x14ac:dyDescent="0.25">
      <c r="A14" s="167" t="s">
        <v>286</v>
      </c>
      <c r="B14" s="167"/>
      <c r="C14" s="167"/>
      <c r="D14" s="167"/>
      <c r="E14" s="167"/>
      <c r="F14" s="167"/>
      <c r="G14" s="167"/>
      <c r="H14" s="167"/>
      <c r="I14" s="167"/>
      <c r="J14" s="167"/>
    </row>
    <row r="15" spans="1:10" ht="107.25" customHeight="1" x14ac:dyDescent="0.25">
      <c r="A15" s="161" t="s">
        <v>291</v>
      </c>
      <c r="B15" s="161"/>
      <c r="C15" s="161"/>
      <c r="D15" s="161"/>
      <c r="E15" s="161"/>
      <c r="F15" s="161"/>
      <c r="G15" s="161"/>
      <c r="H15" s="161"/>
      <c r="I15" s="161"/>
      <c r="J15" s="161"/>
    </row>
    <row r="16" spans="1:10" x14ac:dyDescent="0.25">
      <c r="A16" s="5"/>
      <c r="B16" s="5"/>
      <c r="C16" s="5"/>
      <c r="D16" s="5"/>
      <c r="E16" s="5"/>
      <c r="F16" s="5"/>
      <c r="G16" s="5"/>
      <c r="H16" s="5"/>
      <c r="I16" s="5"/>
      <c r="J16" s="5"/>
    </row>
    <row r="17" spans="1:10" x14ac:dyDescent="0.25">
      <c r="A17" s="167" t="s">
        <v>363</v>
      </c>
      <c r="B17" s="167"/>
      <c r="C17" s="167"/>
      <c r="D17" s="167"/>
      <c r="E17" s="167"/>
      <c r="F17" s="167"/>
      <c r="G17" s="167"/>
      <c r="H17" s="167"/>
      <c r="I17" s="167"/>
      <c r="J17" s="167"/>
    </row>
    <row r="18" spans="1:10" s="56" customFormat="1" ht="33" customHeight="1" x14ac:dyDescent="0.25">
      <c r="A18" s="161" t="s">
        <v>365</v>
      </c>
      <c r="B18" s="161"/>
      <c r="C18" s="161"/>
      <c r="D18" s="161"/>
      <c r="E18" s="161"/>
      <c r="F18" s="161"/>
      <c r="G18" s="161"/>
      <c r="H18" s="161"/>
      <c r="I18" s="161"/>
      <c r="J18" s="161"/>
    </row>
    <row r="19" spans="1:10" s="56" customFormat="1" ht="45.75" customHeight="1" x14ac:dyDescent="0.25">
      <c r="A19" s="161" t="s">
        <v>366</v>
      </c>
      <c r="B19" s="161"/>
      <c r="C19" s="161"/>
      <c r="D19" s="161"/>
      <c r="E19" s="161"/>
      <c r="F19" s="161"/>
      <c r="G19" s="161"/>
      <c r="H19" s="161"/>
      <c r="I19" s="161"/>
      <c r="J19" s="161"/>
    </row>
    <row r="20" spans="1:10" s="56" customFormat="1" ht="61.5" customHeight="1" x14ac:dyDescent="0.25">
      <c r="A20" s="161" t="s">
        <v>367</v>
      </c>
      <c r="B20" s="161"/>
      <c r="C20" s="161"/>
      <c r="D20" s="161"/>
      <c r="E20" s="161"/>
      <c r="F20" s="161"/>
      <c r="G20" s="161"/>
      <c r="H20" s="161"/>
      <c r="I20" s="161"/>
      <c r="J20" s="161"/>
    </row>
    <row r="21" spans="1:10" s="56" customFormat="1" x14ac:dyDescent="0.25">
      <c r="A21" s="53"/>
      <c r="B21" s="53"/>
      <c r="C21" s="53"/>
      <c r="D21" s="53"/>
      <c r="E21" s="53"/>
      <c r="F21" s="53"/>
      <c r="G21" s="53"/>
      <c r="H21" s="53"/>
      <c r="I21" s="53"/>
      <c r="J21" s="53"/>
    </row>
    <row r="22" spans="1:10" x14ac:dyDescent="0.25">
      <c r="A22" s="161" t="s">
        <v>368</v>
      </c>
      <c r="B22" s="161"/>
      <c r="C22" s="161"/>
      <c r="D22" s="161"/>
      <c r="E22" s="161"/>
      <c r="F22" s="161"/>
      <c r="G22" s="161"/>
      <c r="H22" s="161"/>
      <c r="I22" s="161"/>
      <c r="J22" s="161"/>
    </row>
    <row r="23" spans="1:10" x14ac:dyDescent="0.25">
      <c r="A23" s="174" t="s">
        <v>292</v>
      </c>
      <c r="B23" s="174"/>
      <c r="C23" s="174"/>
      <c r="D23" s="174"/>
      <c r="E23" s="174"/>
      <c r="F23" s="174"/>
      <c r="G23" s="174"/>
      <c r="H23" s="174"/>
      <c r="I23" s="174"/>
      <c r="J23" s="174"/>
    </row>
    <row r="24" spans="1:10" x14ac:dyDescent="0.25">
      <c r="A24" s="174" t="s">
        <v>293</v>
      </c>
      <c r="B24" s="174"/>
      <c r="C24" s="174"/>
      <c r="D24" s="174"/>
      <c r="E24" s="174"/>
      <c r="F24" s="174"/>
      <c r="G24" s="174"/>
      <c r="H24" s="174"/>
      <c r="I24" s="174"/>
      <c r="J24" s="174"/>
    </row>
    <row r="25" spans="1:10" x14ac:dyDescent="0.25">
      <c r="A25" s="174" t="s">
        <v>369</v>
      </c>
      <c r="B25" s="174"/>
      <c r="C25" s="174"/>
      <c r="D25" s="174"/>
      <c r="E25" s="174"/>
      <c r="F25" s="174"/>
      <c r="G25" s="174"/>
      <c r="H25" s="174"/>
      <c r="I25" s="174"/>
      <c r="J25" s="174"/>
    </row>
    <row r="26" spans="1:10" s="56" customFormat="1" x14ac:dyDescent="0.25"/>
    <row r="27" spans="1:10" x14ac:dyDescent="0.25">
      <c r="A27" s="167" t="s">
        <v>285</v>
      </c>
      <c r="B27" s="167"/>
      <c r="C27" s="167"/>
      <c r="D27" s="167"/>
      <c r="E27" s="167"/>
      <c r="F27" s="167"/>
      <c r="G27" s="167"/>
      <c r="H27" s="167"/>
      <c r="I27" s="167"/>
      <c r="J27" s="167"/>
    </row>
    <row r="28" spans="1:10" x14ac:dyDescent="0.25">
      <c r="A28" s="57"/>
      <c r="B28" s="57"/>
      <c r="C28" s="57"/>
      <c r="D28" s="57"/>
      <c r="E28" s="57"/>
      <c r="F28" s="57"/>
      <c r="G28" s="57"/>
      <c r="H28" s="57"/>
      <c r="I28" s="57"/>
      <c r="J28" s="57"/>
    </row>
    <row r="29" spans="1:10" x14ac:dyDescent="0.25">
      <c r="A29" s="58" t="s">
        <v>298</v>
      </c>
      <c r="B29" s="57"/>
      <c r="C29" s="57"/>
      <c r="D29" s="57"/>
      <c r="E29" s="57"/>
      <c r="F29" s="57"/>
      <c r="G29" s="57"/>
      <c r="H29" s="57"/>
      <c r="I29" s="57"/>
      <c r="J29" s="57"/>
    </row>
    <row r="30" spans="1:10" x14ac:dyDescent="0.25">
      <c r="A30" s="58"/>
      <c r="B30" s="176" t="s">
        <v>223</v>
      </c>
      <c r="C30" s="176"/>
      <c r="E30" s="35"/>
      <c r="F30" s="35"/>
      <c r="G30" s="57"/>
      <c r="H30" s="57"/>
      <c r="I30" s="57"/>
      <c r="J30" s="57"/>
    </row>
    <row r="31" spans="1:10" ht="47.25" customHeight="1" x14ac:dyDescent="0.25">
      <c r="A31" s="163" t="s">
        <v>370</v>
      </c>
      <c r="B31" s="163"/>
      <c r="C31" s="163"/>
      <c r="D31" s="163"/>
      <c r="E31" s="163"/>
      <c r="F31" s="163"/>
      <c r="G31" s="163"/>
      <c r="H31" s="163"/>
      <c r="I31" s="163"/>
      <c r="J31" s="163"/>
    </row>
    <row r="32" spans="1:10" x14ac:dyDescent="0.25">
      <c r="A32" s="57"/>
      <c r="E32" s="35"/>
      <c r="F32" s="35"/>
      <c r="G32" s="57"/>
      <c r="H32" s="57"/>
      <c r="I32" s="57"/>
      <c r="J32" s="57"/>
    </row>
    <row r="33" spans="1:10" x14ac:dyDescent="0.25">
      <c r="A33" s="58" t="s">
        <v>299</v>
      </c>
      <c r="E33" s="35"/>
      <c r="F33" s="35"/>
      <c r="G33" s="57"/>
      <c r="H33" s="57"/>
      <c r="I33" s="57"/>
      <c r="J33" s="57"/>
    </row>
    <row r="34" spans="1:10" ht="31.5" customHeight="1" x14ac:dyDescent="0.25">
      <c r="A34" s="163" t="s">
        <v>371</v>
      </c>
      <c r="B34" s="163"/>
      <c r="C34" s="163"/>
      <c r="D34" s="163"/>
      <c r="E34" s="163"/>
      <c r="F34" s="163"/>
      <c r="G34" s="163"/>
      <c r="H34" s="163"/>
      <c r="I34" s="163"/>
      <c r="J34" s="163"/>
    </row>
    <row r="35" spans="1:10" ht="31.5" customHeight="1" x14ac:dyDescent="0.25">
      <c r="A35" s="163" t="s">
        <v>296</v>
      </c>
      <c r="B35" s="163"/>
      <c r="C35" s="163"/>
      <c r="D35" s="163"/>
      <c r="E35" s="163"/>
      <c r="F35" s="163"/>
      <c r="G35" s="163"/>
      <c r="H35" s="163"/>
      <c r="I35" s="163"/>
      <c r="J35" s="163"/>
    </row>
    <row r="36" spans="1:10" ht="30.75" customHeight="1" x14ac:dyDescent="0.25">
      <c r="A36" s="163" t="s">
        <v>375</v>
      </c>
      <c r="B36" s="163"/>
      <c r="C36" s="163"/>
      <c r="D36" s="163"/>
      <c r="E36" s="163"/>
      <c r="F36" s="163"/>
      <c r="G36" s="163"/>
      <c r="H36" s="163"/>
      <c r="I36" s="163"/>
      <c r="J36" s="163"/>
    </row>
    <row r="37" spans="1:10" x14ac:dyDescent="0.25">
      <c r="A37" s="163" t="s">
        <v>297</v>
      </c>
      <c r="B37" s="163"/>
      <c r="C37" s="163"/>
      <c r="D37" s="163"/>
      <c r="E37" s="163"/>
      <c r="F37" s="163"/>
      <c r="G37" s="163"/>
      <c r="H37" s="163"/>
      <c r="I37" s="163"/>
      <c r="J37" s="163"/>
    </row>
    <row r="38" spans="1:10" x14ac:dyDescent="0.25">
      <c r="A38" s="163" t="s">
        <v>361</v>
      </c>
      <c r="B38" s="163"/>
      <c r="C38" s="163"/>
      <c r="D38" s="163"/>
      <c r="E38" s="163"/>
      <c r="F38" s="163"/>
      <c r="G38" s="163"/>
      <c r="H38" s="163"/>
      <c r="I38" s="163"/>
      <c r="J38" s="163"/>
    </row>
    <row r="39" spans="1:10" ht="60.75" customHeight="1" x14ac:dyDescent="0.25">
      <c r="A39" s="168" t="s">
        <v>556</v>
      </c>
      <c r="B39" s="168"/>
      <c r="C39" s="168"/>
      <c r="D39" s="168"/>
      <c r="E39" s="168"/>
      <c r="F39" s="168"/>
      <c r="G39" s="168"/>
      <c r="H39" s="168"/>
      <c r="I39" s="168"/>
      <c r="J39" s="168"/>
    </row>
    <row r="40" spans="1:10" x14ac:dyDescent="0.25">
      <c r="A40" s="53"/>
      <c r="B40" s="53"/>
      <c r="C40" s="53"/>
      <c r="D40" s="53"/>
      <c r="E40" s="53"/>
      <c r="F40" s="53"/>
      <c r="G40" s="53"/>
      <c r="H40" s="53"/>
      <c r="I40" s="53"/>
      <c r="J40" s="53"/>
    </row>
    <row r="41" spans="1:10" x14ac:dyDescent="0.25">
      <c r="A41" s="58" t="s">
        <v>552</v>
      </c>
      <c r="B41" s="53"/>
      <c r="C41" s="53"/>
      <c r="D41" s="53"/>
      <c r="E41" s="53"/>
      <c r="F41" s="53"/>
      <c r="G41" s="53"/>
      <c r="H41" s="53"/>
      <c r="I41" s="53"/>
      <c r="J41" s="53"/>
    </row>
    <row r="42" spans="1:10" ht="108" customHeight="1" x14ac:dyDescent="0.25">
      <c r="A42" s="169" t="s">
        <v>557</v>
      </c>
      <c r="B42" s="169"/>
      <c r="C42" s="169"/>
      <c r="D42" s="169"/>
      <c r="E42" s="169"/>
      <c r="F42" s="169"/>
      <c r="G42" s="169"/>
      <c r="H42" s="169"/>
      <c r="I42" s="169"/>
      <c r="J42" s="169"/>
    </row>
    <row r="43" spans="1:10" ht="46.5" customHeight="1" x14ac:dyDescent="0.25">
      <c r="A43" s="169" t="s">
        <v>553</v>
      </c>
      <c r="B43" s="169"/>
      <c r="C43" s="169"/>
      <c r="D43" s="169"/>
      <c r="E43" s="169"/>
      <c r="F43" s="169"/>
      <c r="G43" s="169"/>
      <c r="H43" s="169"/>
      <c r="I43" s="169"/>
      <c r="J43" s="169"/>
    </row>
    <row r="44" spans="1:10" x14ac:dyDescent="0.25">
      <c r="A44" s="158"/>
      <c r="B44" s="176" t="s">
        <v>554</v>
      </c>
      <c r="C44" s="176"/>
      <c r="D44" s="158"/>
      <c r="E44" s="158"/>
      <c r="F44" s="158"/>
      <c r="G44" s="158"/>
      <c r="H44" s="158"/>
      <c r="I44" s="158"/>
      <c r="J44" s="158"/>
    </row>
    <row r="45" spans="1:10" x14ac:dyDescent="0.25">
      <c r="A45" s="59"/>
      <c r="B45" s="59"/>
      <c r="C45" s="59"/>
      <c r="D45" s="59"/>
      <c r="E45" s="59"/>
      <c r="F45" s="59"/>
      <c r="G45" s="59"/>
      <c r="H45" s="59"/>
      <c r="I45" s="59"/>
      <c r="J45" s="59"/>
    </row>
    <row r="46" spans="1:10" x14ac:dyDescent="0.25">
      <c r="A46" s="167" t="s">
        <v>303</v>
      </c>
      <c r="B46" s="167"/>
      <c r="C46" s="167"/>
      <c r="D46" s="167"/>
      <c r="E46" s="167"/>
      <c r="F46" s="167"/>
      <c r="G46" s="167"/>
      <c r="H46" s="167"/>
      <c r="I46" s="167"/>
      <c r="J46" s="167"/>
    </row>
    <row r="47" spans="1:10" ht="30.75" customHeight="1" x14ac:dyDescent="0.25">
      <c r="A47" s="161" t="s">
        <v>372</v>
      </c>
      <c r="B47" s="161"/>
      <c r="C47" s="161"/>
      <c r="D47" s="161"/>
      <c r="E47" s="161"/>
      <c r="F47" s="161"/>
      <c r="G47" s="161"/>
      <c r="H47" s="161"/>
      <c r="I47" s="161"/>
      <c r="J47" s="161"/>
    </row>
    <row r="48" spans="1:10" x14ac:dyDescent="0.25">
      <c r="A48" s="53"/>
      <c r="B48" s="53"/>
      <c r="C48" s="53"/>
      <c r="D48" s="53"/>
      <c r="E48" s="53"/>
      <c r="F48" s="53"/>
      <c r="G48" s="53"/>
      <c r="H48" s="53"/>
      <c r="I48" s="53"/>
      <c r="J48" s="53"/>
    </row>
    <row r="49" spans="1:15" x14ac:dyDescent="0.25">
      <c r="B49" s="171" t="s">
        <v>201</v>
      </c>
      <c r="C49" s="161"/>
      <c r="D49" s="161"/>
      <c r="E49" s="161"/>
      <c r="G49" s="171" t="s">
        <v>202</v>
      </c>
      <c r="H49" s="161"/>
      <c r="I49" s="161"/>
      <c r="J49" s="161"/>
      <c r="L49" s="60"/>
      <c r="M49" s="3"/>
      <c r="N49" s="3"/>
      <c r="O49" s="3"/>
    </row>
    <row r="50" spans="1:15" ht="15" customHeight="1" x14ac:dyDescent="0.25">
      <c r="A50" s="63">
        <v>1</v>
      </c>
      <c r="B50" s="164" t="s">
        <v>0</v>
      </c>
      <c r="C50" s="164"/>
      <c r="D50" s="164"/>
      <c r="E50" s="164"/>
      <c r="F50" s="63">
        <v>11</v>
      </c>
      <c r="G50" s="164" t="s">
        <v>120</v>
      </c>
      <c r="H50" s="165"/>
      <c r="I50" s="165"/>
      <c r="J50" s="165"/>
      <c r="L50" s="61"/>
      <c r="M50" s="62"/>
      <c r="N50" s="62"/>
      <c r="O50" s="62"/>
    </row>
    <row r="51" spans="1:15" ht="15" customHeight="1" x14ac:dyDescent="0.25">
      <c r="A51" s="63">
        <v>2</v>
      </c>
      <c r="B51" s="164" t="s">
        <v>40</v>
      </c>
      <c r="C51" s="165"/>
      <c r="D51" s="165"/>
      <c r="E51" s="165"/>
      <c r="F51" s="63">
        <v>12</v>
      </c>
      <c r="G51" s="164" t="s">
        <v>121</v>
      </c>
      <c r="H51" s="165"/>
      <c r="I51" s="165"/>
      <c r="J51" s="165"/>
      <c r="L51" s="61"/>
      <c r="M51" s="62"/>
      <c r="N51" s="62"/>
      <c r="O51" s="62"/>
    </row>
    <row r="52" spans="1:15" ht="15" customHeight="1" x14ac:dyDescent="0.25">
      <c r="A52" s="63">
        <v>3</v>
      </c>
      <c r="B52" s="164" t="s">
        <v>74</v>
      </c>
      <c r="C52" s="165"/>
      <c r="D52" s="165"/>
      <c r="E52" s="165"/>
      <c r="F52" s="63">
        <v>13</v>
      </c>
      <c r="G52" s="164" t="s">
        <v>146</v>
      </c>
      <c r="H52" s="165"/>
      <c r="I52" s="165"/>
      <c r="J52" s="165"/>
      <c r="L52" s="61"/>
      <c r="M52" s="62"/>
      <c r="N52" s="62"/>
      <c r="O52" s="62"/>
    </row>
    <row r="53" spans="1:15" ht="15" customHeight="1" x14ac:dyDescent="0.25">
      <c r="A53" s="63">
        <v>4</v>
      </c>
      <c r="B53" s="164" t="s">
        <v>85</v>
      </c>
      <c r="C53" s="165"/>
      <c r="D53" s="165"/>
      <c r="E53" s="165"/>
      <c r="F53" s="64">
        <v>14</v>
      </c>
      <c r="G53" s="164" t="s">
        <v>149</v>
      </c>
      <c r="H53" s="165"/>
      <c r="I53" s="165"/>
      <c r="J53" s="165"/>
      <c r="L53" s="61"/>
      <c r="M53" s="62"/>
      <c r="N53" s="62"/>
      <c r="O53" s="62"/>
    </row>
    <row r="54" spans="1:15" ht="15" customHeight="1" x14ac:dyDescent="0.25">
      <c r="A54" s="63">
        <v>5</v>
      </c>
      <c r="B54" s="164" t="s">
        <v>95</v>
      </c>
      <c r="C54" s="165"/>
      <c r="D54" s="165"/>
      <c r="E54" s="165"/>
      <c r="F54" s="64">
        <v>15</v>
      </c>
      <c r="G54" s="164" t="s">
        <v>165</v>
      </c>
      <c r="H54" s="165"/>
      <c r="I54" s="165"/>
      <c r="J54" s="165"/>
      <c r="L54" s="61"/>
      <c r="M54" s="62"/>
      <c r="N54" s="62"/>
      <c r="O54" s="62"/>
    </row>
    <row r="55" spans="1:15" x14ac:dyDescent="0.25">
      <c r="A55" s="36"/>
      <c r="B55" s="37"/>
      <c r="C55" s="36"/>
      <c r="D55" s="7"/>
      <c r="E55" s="36"/>
      <c r="F55" s="64">
        <v>16</v>
      </c>
      <c r="G55" s="164" t="s">
        <v>169</v>
      </c>
      <c r="H55" s="165"/>
      <c r="I55" s="165"/>
      <c r="J55" s="165"/>
      <c r="L55" s="61"/>
      <c r="M55" s="62"/>
      <c r="N55" s="62"/>
      <c r="O55" s="62"/>
    </row>
    <row r="56" spans="1:15" x14ac:dyDescent="0.25">
      <c r="B56" s="171" t="s">
        <v>200</v>
      </c>
      <c r="C56" s="161"/>
      <c r="D56" s="161"/>
      <c r="E56" s="161"/>
      <c r="F56" s="64"/>
      <c r="G56" s="60"/>
      <c r="H56" s="3"/>
      <c r="I56" s="3"/>
      <c r="J56" s="3"/>
    </row>
    <row r="57" spans="1:15" ht="15" customHeight="1" x14ac:dyDescent="0.25">
      <c r="A57" s="63">
        <v>6</v>
      </c>
      <c r="B57" s="164" t="s">
        <v>99</v>
      </c>
      <c r="C57" s="165"/>
      <c r="D57" s="165"/>
      <c r="E57" s="165"/>
      <c r="F57" s="64"/>
      <c r="G57" s="171" t="s">
        <v>203</v>
      </c>
      <c r="H57" s="161"/>
      <c r="I57" s="161"/>
      <c r="J57" s="161"/>
      <c r="L57" s="60"/>
      <c r="M57" s="3"/>
      <c r="N57" s="3"/>
      <c r="O57" s="3"/>
    </row>
    <row r="58" spans="1:15" ht="15" customHeight="1" x14ac:dyDescent="0.25">
      <c r="A58" s="63">
        <v>7</v>
      </c>
      <c r="B58" s="164" t="s">
        <v>102</v>
      </c>
      <c r="C58" s="165"/>
      <c r="D58" s="165"/>
      <c r="E58" s="165"/>
      <c r="F58" s="64">
        <v>17</v>
      </c>
      <c r="G58" s="164" t="s">
        <v>171</v>
      </c>
      <c r="H58" s="164"/>
      <c r="I58" s="164"/>
      <c r="J58" s="164"/>
      <c r="L58" s="61"/>
      <c r="M58" s="61"/>
      <c r="N58" s="61"/>
      <c r="O58" s="61"/>
    </row>
    <row r="59" spans="1:15" ht="15" customHeight="1" x14ac:dyDescent="0.25">
      <c r="A59" s="63">
        <v>8</v>
      </c>
      <c r="B59" s="164" t="s">
        <v>109</v>
      </c>
      <c r="C59" s="165"/>
      <c r="D59" s="165"/>
      <c r="E59" s="165"/>
      <c r="F59" s="64">
        <v>18</v>
      </c>
      <c r="G59" s="164" t="s">
        <v>174</v>
      </c>
      <c r="H59" s="164"/>
      <c r="I59" s="164"/>
      <c r="J59" s="164"/>
      <c r="L59" s="61"/>
      <c r="M59" s="61"/>
      <c r="N59" s="61"/>
      <c r="O59" s="61"/>
    </row>
    <row r="60" spans="1:15" ht="15" customHeight="1" x14ac:dyDescent="0.25">
      <c r="A60" s="63">
        <v>9</v>
      </c>
      <c r="B60" s="164" t="s">
        <v>110</v>
      </c>
      <c r="C60" s="165"/>
      <c r="D60" s="165"/>
      <c r="E60" s="165"/>
      <c r="F60" s="64">
        <v>19</v>
      </c>
      <c r="G60" s="164" t="s">
        <v>180</v>
      </c>
      <c r="H60" s="164"/>
      <c r="I60" s="164"/>
      <c r="J60" s="164"/>
      <c r="L60" s="61"/>
      <c r="M60" s="61"/>
      <c r="N60" s="61"/>
      <c r="O60" s="61"/>
    </row>
    <row r="61" spans="1:15" x14ac:dyDescent="0.25">
      <c r="A61" s="63">
        <v>10</v>
      </c>
      <c r="B61" s="170" t="s">
        <v>304</v>
      </c>
      <c r="C61" s="165"/>
      <c r="D61" s="165"/>
      <c r="E61" s="165"/>
      <c r="F61" s="64">
        <v>20</v>
      </c>
      <c r="G61" s="164" t="s">
        <v>182</v>
      </c>
      <c r="H61" s="164"/>
      <c r="I61" s="164"/>
      <c r="J61" s="164"/>
      <c r="L61" s="61"/>
      <c r="M61" s="61"/>
      <c r="N61" s="61"/>
      <c r="O61" s="61"/>
    </row>
    <row r="62" spans="1:15" x14ac:dyDescent="0.25">
      <c r="B62" s="37"/>
      <c r="C62" s="36"/>
      <c r="D62" s="7"/>
      <c r="E62" s="36"/>
      <c r="F62" s="36"/>
      <c r="G62" s="7"/>
      <c r="H62" s="36"/>
      <c r="I62" s="7"/>
      <c r="J62" s="53"/>
    </row>
    <row r="63" spans="1:15" x14ac:dyDescent="0.25">
      <c r="A63" s="166" t="s">
        <v>294</v>
      </c>
      <c r="B63" s="166"/>
      <c r="C63" s="166"/>
      <c r="D63" s="166"/>
      <c r="E63" s="166"/>
      <c r="F63" s="166"/>
      <c r="G63" s="166"/>
      <c r="H63" s="166"/>
      <c r="I63" s="166"/>
      <c r="J63" s="166"/>
    </row>
    <row r="64" spans="1:15" x14ac:dyDescent="0.25">
      <c r="A64" s="172" t="s">
        <v>373</v>
      </c>
      <c r="B64" s="172"/>
      <c r="C64" s="172"/>
      <c r="D64" s="172"/>
      <c r="E64" s="172"/>
      <c r="F64" s="172"/>
      <c r="G64" s="172"/>
      <c r="H64" s="172"/>
      <c r="I64" s="172"/>
      <c r="J64" s="172"/>
    </row>
    <row r="65" spans="1:10" ht="76.5" customHeight="1" x14ac:dyDescent="0.25">
      <c r="A65" s="161" t="s">
        <v>374</v>
      </c>
      <c r="B65" s="161"/>
      <c r="C65" s="161"/>
      <c r="D65" s="161"/>
      <c r="E65" s="161"/>
      <c r="F65" s="161"/>
      <c r="G65" s="161"/>
      <c r="H65" s="161"/>
      <c r="I65" s="161"/>
      <c r="J65" s="161"/>
    </row>
    <row r="66" spans="1:10" ht="74.25" customHeight="1" x14ac:dyDescent="0.25">
      <c r="A66" s="161" t="s">
        <v>555</v>
      </c>
      <c r="B66" s="161"/>
      <c r="C66" s="161"/>
      <c r="D66" s="161"/>
      <c r="E66" s="161"/>
      <c r="F66" s="161"/>
      <c r="G66" s="161"/>
      <c r="H66" s="161"/>
      <c r="I66" s="161"/>
      <c r="J66" s="161"/>
    </row>
    <row r="67" spans="1:10" ht="30" customHeight="1" x14ac:dyDescent="0.25">
      <c r="A67" s="172" t="s">
        <v>300</v>
      </c>
      <c r="B67" s="166"/>
      <c r="C67" s="166"/>
      <c r="D67" s="166"/>
      <c r="E67" s="166"/>
      <c r="F67" s="166"/>
      <c r="G67" s="166"/>
      <c r="H67" s="166"/>
      <c r="I67" s="166"/>
      <c r="J67" s="166"/>
    </row>
    <row r="68" spans="1:10" ht="45.75" customHeight="1" x14ac:dyDescent="0.25">
      <c r="A68" s="159" t="s">
        <v>301</v>
      </c>
      <c r="B68" s="159"/>
      <c r="C68" s="159"/>
      <c r="D68" s="159"/>
      <c r="E68" s="159"/>
      <c r="F68" s="159"/>
      <c r="G68" s="159"/>
      <c r="H68" s="159"/>
      <c r="I68" s="159"/>
      <c r="J68" s="159"/>
    </row>
    <row r="69" spans="1:10" x14ac:dyDescent="0.25">
      <c r="A69" s="53"/>
      <c r="B69" s="53"/>
      <c r="C69" s="53"/>
      <c r="D69" s="53"/>
      <c r="E69" s="53"/>
      <c r="F69" s="53"/>
      <c r="G69" s="53"/>
      <c r="H69" s="53"/>
      <c r="I69" s="53"/>
      <c r="J69" s="53"/>
    </row>
    <row r="70" spans="1:10" x14ac:dyDescent="0.25">
      <c r="A70" s="167" t="s">
        <v>295</v>
      </c>
      <c r="B70" s="167"/>
      <c r="C70" s="167"/>
      <c r="D70" s="167"/>
      <c r="E70" s="167"/>
      <c r="F70" s="167"/>
      <c r="G70" s="167"/>
      <c r="H70" s="167"/>
      <c r="I70" s="167"/>
      <c r="J70" s="167"/>
    </row>
    <row r="71" spans="1:10" x14ac:dyDescent="0.25">
      <c r="A71" s="159" t="s">
        <v>331</v>
      </c>
      <c r="B71" s="159"/>
      <c r="C71" s="159"/>
      <c r="D71" s="159"/>
      <c r="E71" s="159"/>
      <c r="F71" s="159"/>
      <c r="G71" s="159"/>
      <c r="H71" s="159"/>
      <c r="I71" s="159"/>
      <c r="J71" s="159"/>
    </row>
    <row r="72" spans="1:10" x14ac:dyDescent="0.25">
      <c r="A72" s="55"/>
      <c r="B72" s="176" t="s">
        <v>223</v>
      </c>
      <c r="C72" s="176"/>
      <c r="D72" s="55"/>
      <c r="E72" s="55"/>
      <c r="F72" s="55"/>
      <c r="G72" s="55"/>
      <c r="H72" s="55"/>
      <c r="I72" s="55"/>
      <c r="J72" s="55"/>
    </row>
    <row r="73" spans="1:10" x14ac:dyDescent="0.25">
      <c r="A73" s="55"/>
      <c r="B73" s="66"/>
      <c r="C73" s="66"/>
      <c r="D73" s="55"/>
      <c r="E73" s="55"/>
      <c r="F73" s="55"/>
      <c r="G73" s="55"/>
      <c r="H73" s="55"/>
      <c r="I73" s="55"/>
      <c r="J73" s="55"/>
    </row>
    <row r="74" spans="1:10" ht="44.25" customHeight="1" x14ac:dyDescent="0.25">
      <c r="A74" s="159" t="s">
        <v>571</v>
      </c>
      <c r="B74" s="159"/>
      <c r="C74" s="159"/>
      <c r="D74" s="159"/>
      <c r="E74" s="159"/>
      <c r="F74" s="159"/>
      <c r="G74" s="159"/>
      <c r="H74" s="159"/>
      <c r="I74" s="159"/>
      <c r="J74" s="159"/>
    </row>
    <row r="75" spans="1:10" x14ac:dyDescent="0.25">
      <c r="A75" s="55"/>
      <c r="B75" s="162" t="s">
        <v>572</v>
      </c>
      <c r="C75" s="162"/>
      <c r="D75" s="162"/>
      <c r="E75" s="55"/>
      <c r="F75" s="55"/>
      <c r="G75" s="55"/>
      <c r="H75" s="55"/>
      <c r="I75" s="55"/>
      <c r="J75" s="55"/>
    </row>
    <row r="77" spans="1:10" ht="60.75" customHeight="1" x14ac:dyDescent="0.25">
      <c r="A77" s="161" t="s">
        <v>376</v>
      </c>
      <c r="B77" s="161"/>
      <c r="C77" s="161"/>
      <c r="D77" s="161"/>
      <c r="E77" s="161"/>
      <c r="F77" s="161"/>
      <c r="G77" s="161"/>
      <c r="H77" s="161"/>
      <c r="I77" s="161"/>
      <c r="J77" s="161"/>
    </row>
    <row r="78" spans="1:10" x14ac:dyDescent="0.25">
      <c r="A78" s="67"/>
      <c r="B78" s="67"/>
      <c r="C78" s="67"/>
      <c r="D78" s="67"/>
      <c r="E78" s="67"/>
      <c r="F78" s="67"/>
      <c r="G78" s="67"/>
      <c r="H78" s="67"/>
      <c r="I78" s="67"/>
      <c r="J78" s="67"/>
    </row>
    <row r="79" spans="1:10" ht="30.75" customHeight="1" x14ac:dyDescent="0.25">
      <c r="A79" s="161" t="s">
        <v>335</v>
      </c>
      <c r="B79" s="161"/>
      <c r="C79" s="161"/>
      <c r="D79" s="161"/>
      <c r="E79" s="161"/>
      <c r="F79" s="161"/>
      <c r="G79" s="161"/>
      <c r="H79" s="161"/>
      <c r="I79" s="161"/>
      <c r="J79" s="161"/>
    </row>
    <row r="80" spans="1:10" x14ac:dyDescent="0.25">
      <c r="A80" s="54"/>
      <c r="B80" s="54"/>
      <c r="C80" s="54"/>
      <c r="D80" s="54"/>
      <c r="E80" s="54"/>
      <c r="F80" s="54"/>
      <c r="G80" s="54"/>
      <c r="H80" s="54"/>
      <c r="I80" s="54"/>
      <c r="J80" s="54"/>
    </row>
    <row r="81" spans="1:10" x14ac:dyDescent="0.25">
      <c r="A81" s="161" t="s">
        <v>336</v>
      </c>
      <c r="B81" s="161"/>
      <c r="C81" s="161"/>
      <c r="D81" s="161"/>
      <c r="E81" s="161"/>
      <c r="F81" s="161"/>
      <c r="G81" s="161"/>
      <c r="H81" s="161"/>
      <c r="I81" s="161"/>
      <c r="J81" s="161"/>
    </row>
    <row r="82" spans="1:10" ht="45" customHeight="1" x14ac:dyDescent="0.25">
      <c r="A82" s="54"/>
      <c r="B82" s="161" t="s">
        <v>337</v>
      </c>
      <c r="C82" s="161"/>
      <c r="D82" s="161"/>
      <c r="E82" s="161"/>
      <c r="F82" s="161"/>
      <c r="G82" s="161"/>
      <c r="H82" s="161"/>
      <c r="I82" s="161"/>
      <c r="J82" s="161"/>
    </row>
    <row r="83" spans="1:10" ht="61.5" customHeight="1" x14ac:dyDescent="0.25">
      <c r="A83" s="54"/>
      <c r="B83" s="161" t="s">
        <v>338</v>
      </c>
      <c r="C83" s="161"/>
      <c r="D83" s="161"/>
      <c r="E83" s="161"/>
      <c r="F83" s="161"/>
      <c r="G83" s="161"/>
      <c r="H83" s="161"/>
      <c r="I83" s="161"/>
      <c r="J83" s="161"/>
    </row>
    <row r="84" spans="1:10" ht="61.5" customHeight="1" x14ac:dyDescent="0.25">
      <c r="A84" s="54"/>
      <c r="B84" s="161" t="s">
        <v>339</v>
      </c>
      <c r="C84" s="161"/>
      <c r="D84" s="161"/>
      <c r="E84" s="161"/>
      <c r="F84" s="161"/>
      <c r="G84" s="161"/>
      <c r="H84" s="161"/>
      <c r="I84" s="161"/>
      <c r="J84" s="161"/>
    </row>
    <row r="86" spans="1:10" ht="60.75" customHeight="1" x14ac:dyDescent="0.25">
      <c r="A86" s="161" t="s">
        <v>377</v>
      </c>
      <c r="B86" s="161"/>
      <c r="C86" s="161"/>
      <c r="D86" s="161"/>
      <c r="E86" s="161"/>
      <c r="F86" s="161"/>
      <c r="G86" s="161"/>
      <c r="H86" s="161"/>
      <c r="I86" s="161"/>
      <c r="J86" s="161"/>
    </row>
  </sheetData>
  <sheetProtection algorithmName="SHA-512" hashValue="LAeXNCs7lKwL7jJdDQ+QahH4gJtclusVMtsdqLh9bRt6MW9CWnJtbDc34TVXKEUyRKj6OBGfzKhWF7KWolE5dw==" saltValue="AiyEG4kgT2zQFE1zZre5uQ==" spinCount="100000" sheet="1" objects="1" scenarios="1"/>
  <mergeCells count="77">
    <mergeCell ref="A70:J70"/>
    <mergeCell ref="A1:J1"/>
    <mergeCell ref="A6:D6"/>
    <mergeCell ref="A7:D7"/>
    <mergeCell ref="A8:D8"/>
    <mergeCell ref="A10:J10"/>
    <mergeCell ref="A2:D2"/>
    <mergeCell ref="A3:D3"/>
    <mergeCell ref="A4:D4"/>
    <mergeCell ref="A5:D5"/>
    <mergeCell ref="A66:J66"/>
    <mergeCell ref="B50:E50"/>
    <mergeCell ref="B51:E51"/>
    <mergeCell ref="B52:E52"/>
    <mergeCell ref="B53:E53"/>
    <mergeCell ref="B49:E49"/>
    <mergeCell ref="A31:J31"/>
    <mergeCell ref="A34:J34"/>
    <mergeCell ref="A27:J27"/>
    <mergeCell ref="G49:J49"/>
    <mergeCell ref="G50:J50"/>
    <mergeCell ref="A20:J20"/>
    <mergeCell ref="A22:J22"/>
    <mergeCell ref="A23:J23"/>
    <mergeCell ref="A24:J24"/>
    <mergeCell ref="A25:J25"/>
    <mergeCell ref="A11:J11"/>
    <mergeCell ref="A15:J15"/>
    <mergeCell ref="A12:J12"/>
    <mergeCell ref="A19:J19"/>
    <mergeCell ref="A17:J17"/>
    <mergeCell ref="A14:J14"/>
    <mergeCell ref="A18:J18"/>
    <mergeCell ref="A71:J71"/>
    <mergeCell ref="B61:E61"/>
    <mergeCell ref="G54:J54"/>
    <mergeCell ref="G57:J57"/>
    <mergeCell ref="G58:J58"/>
    <mergeCell ref="B54:E54"/>
    <mergeCell ref="B57:E57"/>
    <mergeCell ref="B58:E58"/>
    <mergeCell ref="B56:E56"/>
    <mergeCell ref="B59:E59"/>
    <mergeCell ref="A67:J67"/>
    <mergeCell ref="A64:J64"/>
    <mergeCell ref="G55:J55"/>
    <mergeCell ref="G61:J61"/>
    <mergeCell ref="G59:J59"/>
    <mergeCell ref="G60:J60"/>
    <mergeCell ref="A35:J35"/>
    <mergeCell ref="A47:J47"/>
    <mergeCell ref="B60:E60"/>
    <mergeCell ref="A63:J63"/>
    <mergeCell ref="A46:J46"/>
    <mergeCell ref="A39:J39"/>
    <mergeCell ref="A42:J42"/>
    <mergeCell ref="A43:J43"/>
    <mergeCell ref="G51:J51"/>
    <mergeCell ref="G52:J52"/>
    <mergeCell ref="G53:J53"/>
    <mergeCell ref="B44:C44"/>
    <mergeCell ref="A74:J74"/>
    <mergeCell ref="B30:C30"/>
    <mergeCell ref="A86:J86"/>
    <mergeCell ref="B72:C72"/>
    <mergeCell ref="A77:J77"/>
    <mergeCell ref="A79:J79"/>
    <mergeCell ref="A81:J81"/>
    <mergeCell ref="B82:J82"/>
    <mergeCell ref="B83:J83"/>
    <mergeCell ref="B84:J84"/>
    <mergeCell ref="B75:D75"/>
    <mergeCell ref="A36:J36"/>
    <mergeCell ref="A37:J37"/>
    <mergeCell ref="A38:J38"/>
    <mergeCell ref="A68:J68"/>
    <mergeCell ref="A65:J65"/>
  </mergeCells>
  <hyperlinks>
    <hyperlink ref="A12:J12" r:id="rId1" display="A Framework for Transit Oriented Development in Florida"/>
    <hyperlink ref="A12" r:id="rId2"/>
    <hyperlink ref="B75" r:id="rId3"/>
    <hyperlink ref="A2" location="'READ ME FIRST'!A10" display="What is TOD?"/>
    <hyperlink ref="A3" location="'READ ME FIRST'!A14" display="What is TOD readiness?"/>
    <hyperlink ref="A4" location="'READ ME FIRST'!A17" display="What is the TOD readiness tool?"/>
    <hyperlink ref="B50:E50" location="Measure1" display="Compelling Vision"/>
    <hyperlink ref="B51:E51" location="Measure2" display="Supportive Regulations"/>
    <hyperlink ref="B52:E52" location="Measure3" display="Predictable &amp; Consistent Political &amp; Development Context"/>
    <hyperlink ref="B53:E53" location="Measure4" display="Affordable Housing Policies"/>
    <hyperlink ref="B54:E54" location="Measure5" display="Public Investment"/>
    <hyperlink ref="B57:E57" location="Measure6" display="Recent Development Activity"/>
    <hyperlink ref="B58:E58" location="Measure7" display="Redevelopment Potential"/>
    <hyperlink ref="B59:E59" location="Measure8" display="Real Estate Values"/>
    <hyperlink ref="B60:E60" location="Measure9" display="Financial Incentives for Development"/>
    <hyperlink ref="B61:E61" location="Measure10" display="Trends in Income and Educational Attainment Data"/>
    <hyperlink ref="G50:J50" location="Measure11" display="Transit Travel Shed"/>
    <hyperlink ref="G51:J51" location="Measure12" display="Transit Service &amp; Infrastructure"/>
    <hyperlink ref="G52:J52" location="Measure13" display="Block Size"/>
    <hyperlink ref="G53:J53" location="Measure14" display="Path Connectivity"/>
    <hyperlink ref="G54:J54" location="Measure15" display="Bicycle Comfort"/>
    <hyperlink ref="G55:J55" location="Measure16" display="Community Gathering Places"/>
    <hyperlink ref="G58:J58" location="Measure17" display="Diversity of Existing Uses within Walking Distance"/>
    <hyperlink ref="G59:J59" location="Measure18" display="Civic or Educational Uses"/>
    <hyperlink ref="G60:J60" location="Measure19" display="Community Events &amp; Branding"/>
    <hyperlink ref="G61:J61" location="Measure20" display="Housing &amp; Transportation Affordability "/>
    <hyperlink ref="A5:D5" location="'READ ME FIRST'!A27" display="How do I use the TOD readiness tool?"/>
    <hyperlink ref="A6:D6" location="'READ ME FIRST'!A46" display="What are the 20 measures of TOD readiness?"/>
    <hyperlink ref="A7:D7" location="'READ ME FIRST'!A63" display="What should I know before getting started?"/>
    <hyperlink ref="A8:D8" location="'READ ME FIRST'!A70" display="What if I want to change the assumptions?"/>
    <hyperlink ref="B30:C30" r:id="rId4" display="User Guide"/>
    <hyperlink ref="B44:C44" r:id="rId5" display="Example Summary Sheet"/>
    <hyperlink ref="B72:C72" r:id="rId6" display="User Guide"/>
  </hyperlinks>
  <pageMargins left="0.7" right="0.7" top="0.75" bottom="0.75" header="0.3" footer="0.3"/>
  <pageSetup scale="93" orientation="portrait"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A1:N15"/>
  <sheetViews>
    <sheetView workbookViewId="0"/>
  </sheetViews>
  <sheetFormatPr defaultRowHeight="15" x14ac:dyDescent="0.25"/>
  <cols>
    <col min="1" max="1" width="14.28515625" customWidth="1"/>
    <col min="2" max="2" width="19.28515625" customWidth="1"/>
    <col min="3" max="3" width="21.7109375" customWidth="1"/>
    <col min="5" max="5" width="11.140625" bestFit="1" customWidth="1"/>
    <col min="6" max="7" width="10.140625" bestFit="1" customWidth="1"/>
    <col min="8" max="8" width="11.140625" bestFit="1" customWidth="1"/>
  </cols>
  <sheetData>
    <row r="1" spans="1:14" x14ac:dyDescent="0.25">
      <c r="A1" s="34" t="s">
        <v>266</v>
      </c>
    </row>
    <row r="2" spans="1:14" x14ac:dyDescent="0.25">
      <c r="A2" s="161" t="s">
        <v>276</v>
      </c>
      <c r="B2" s="161"/>
      <c r="C2" s="161"/>
      <c r="D2" s="161"/>
      <c r="E2" s="161"/>
      <c r="F2" s="161"/>
      <c r="G2" s="161"/>
      <c r="H2" s="161"/>
      <c r="I2" s="161"/>
      <c r="J2" s="161"/>
      <c r="K2" s="161"/>
      <c r="L2" s="161"/>
      <c r="M2" s="161"/>
      <c r="N2" s="161"/>
    </row>
    <row r="3" spans="1:14" ht="115.5" customHeight="1" x14ac:dyDescent="0.25">
      <c r="A3" s="320" t="s">
        <v>456</v>
      </c>
      <c r="B3" s="320"/>
      <c r="C3" s="320"/>
      <c r="D3" s="320"/>
      <c r="E3" s="320"/>
      <c r="F3" s="320"/>
      <c r="G3" s="320"/>
      <c r="H3" s="320"/>
      <c r="I3" s="320"/>
      <c r="J3" s="68"/>
      <c r="K3" s="68"/>
      <c r="L3" s="68"/>
      <c r="M3" s="68"/>
      <c r="N3" s="68"/>
    </row>
    <row r="4" spans="1:14" x14ac:dyDescent="0.25">
      <c r="A4" s="306" t="s">
        <v>455</v>
      </c>
      <c r="B4" s="306"/>
      <c r="C4" s="306"/>
      <c r="D4" s="306"/>
      <c r="E4" s="306"/>
      <c r="F4" s="306"/>
      <c r="G4" s="306"/>
      <c r="H4" s="306"/>
      <c r="I4" s="306"/>
      <c r="J4" s="68"/>
      <c r="K4" s="68"/>
      <c r="L4" s="68"/>
      <c r="M4" s="68"/>
      <c r="N4" s="68"/>
    </row>
    <row r="5" spans="1:14" x14ac:dyDescent="0.25">
      <c r="A5" s="160" t="s">
        <v>223</v>
      </c>
      <c r="B5" s="160"/>
      <c r="C5" s="160"/>
      <c r="D5" s="160"/>
      <c r="E5" s="160"/>
      <c r="F5" s="160"/>
      <c r="G5" s="160"/>
      <c r="H5" s="160"/>
      <c r="I5" s="160"/>
      <c r="J5" s="68"/>
      <c r="K5" s="68"/>
      <c r="L5" s="68"/>
      <c r="M5" s="68"/>
      <c r="N5" s="68"/>
    </row>
    <row r="6" spans="1:14" x14ac:dyDescent="0.25">
      <c r="A6" s="305" t="s">
        <v>454</v>
      </c>
      <c r="B6" s="305"/>
      <c r="C6" s="305"/>
      <c r="D6" s="305"/>
      <c r="E6" s="305"/>
      <c r="F6" s="305"/>
      <c r="G6" s="305"/>
      <c r="H6" s="305"/>
      <c r="I6" s="305"/>
      <c r="J6" s="69"/>
      <c r="K6" s="69"/>
      <c r="L6" s="69"/>
      <c r="M6" s="69"/>
      <c r="N6" s="68"/>
    </row>
    <row r="7" spans="1:14" x14ac:dyDescent="0.25">
      <c r="A7" s="68"/>
      <c r="B7" s="68"/>
      <c r="C7" s="68"/>
      <c r="D7" s="68"/>
      <c r="E7" s="68"/>
      <c r="F7" s="68"/>
      <c r="G7" s="68"/>
      <c r="H7" s="68"/>
      <c r="I7" s="68"/>
      <c r="J7" s="68"/>
      <c r="K7" s="68"/>
      <c r="L7" s="68"/>
      <c r="M7" s="68"/>
      <c r="N7" s="68"/>
    </row>
    <row r="8" spans="1:14" x14ac:dyDescent="0.25">
      <c r="A8" s="25">
        <v>1</v>
      </c>
      <c r="B8" s="25">
        <v>2</v>
      </c>
      <c r="C8" s="25">
        <v>3</v>
      </c>
      <c r="D8" s="25">
        <v>4</v>
      </c>
      <c r="E8" s="25">
        <v>5</v>
      </c>
      <c r="F8" s="25">
        <v>6</v>
      </c>
      <c r="G8" s="25">
        <v>7</v>
      </c>
      <c r="H8" s="25">
        <v>8</v>
      </c>
      <c r="I8" s="25">
        <v>9</v>
      </c>
      <c r="J8" s="25">
        <v>10</v>
      </c>
      <c r="K8" s="25">
        <v>11</v>
      </c>
      <c r="L8" s="25">
        <v>12</v>
      </c>
      <c r="M8" s="25">
        <v>13</v>
      </c>
    </row>
    <row r="9" spans="1:14" ht="32.25" customHeight="1" x14ac:dyDescent="0.25">
      <c r="E9" s="316" t="s">
        <v>277</v>
      </c>
      <c r="F9" s="316"/>
      <c r="G9" s="316"/>
      <c r="H9" s="316"/>
      <c r="I9" s="11"/>
      <c r="J9" s="321" t="s">
        <v>278</v>
      </c>
      <c r="K9" s="321"/>
      <c r="L9" s="321"/>
      <c r="M9" s="321"/>
      <c r="N9" s="11"/>
    </row>
    <row r="10" spans="1:14" x14ac:dyDescent="0.25">
      <c r="A10" s="6" t="s">
        <v>1</v>
      </c>
      <c r="B10" s="6" t="s">
        <v>191</v>
      </c>
      <c r="C10" s="6" t="s">
        <v>192</v>
      </c>
      <c r="E10" s="24">
        <v>0.75</v>
      </c>
      <c r="F10" s="24">
        <v>0.9</v>
      </c>
      <c r="G10" s="24">
        <v>1.1000000000000001</v>
      </c>
      <c r="H10" s="24">
        <v>1.25</v>
      </c>
      <c r="I10" s="6"/>
      <c r="J10" s="24">
        <v>0.75</v>
      </c>
      <c r="K10" s="24">
        <v>0.9</v>
      </c>
      <c r="L10" s="24">
        <v>1.1000000000000001</v>
      </c>
      <c r="M10" s="24">
        <v>1.25</v>
      </c>
      <c r="N10" s="6"/>
    </row>
    <row r="11" spans="1:14" x14ac:dyDescent="0.25">
      <c r="A11" t="s">
        <v>5</v>
      </c>
      <c r="B11" s="23">
        <v>181500</v>
      </c>
      <c r="C11" s="23">
        <v>1149</v>
      </c>
      <c r="E11" s="48">
        <f>B11*0.75</f>
        <v>136125</v>
      </c>
      <c r="F11" s="49">
        <f>B11*0.9</f>
        <v>163350</v>
      </c>
      <c r="G11" s="49">
        <f>B11*1.1</f>
        <v>199650.00000000003</v>
      </c>
      <c r="H11" s="48">
        <f>B11*1.25</f>
        <v>226875</v>
      </c>
      <c r="J11" s="48">
        <f>C11*0.75</f>
        <v>861.75</v>
      </c>
      <c r="K11" s="48">
        <f>C11*0.9</f>
        <v>1034.1000000000001</v>
      </c>
      <c r="L11" s="48">
        <f>C11*1.1</f>
        <v>1263.9000000000001</v>
      </c>
      <c r="M11" s="48">
        <f>C11*1.25</f>
        <v>1436.25</v>
      </c>
    </row>
    <row r="12" spans="1:14" x14ac:dyDescent="0.25">
      <c r="A12" t="s">
        <v>6</v>
      </c>
      <c r="B12" s="23">
        <v>201000</v>
      </c>
      <c r="C12" s="23">
        <v>1079</v>
      </c>
      <c r="E12" s="48">
        <f>B12*0.75</f>
        <v>150750</v>
      </c>
      <c r="F12" s="49">
        <f>B12*0.9</f>
        <v>180900</v>
      </c>
      <c r="G12" s="49">
        <f>B12*1.1</f>
        <v>221100.00000000003</v>
      </c>
      <c r="H12" s="48">
        <f>B12*1.25</f>
        <v>251250</v>
      </c>
      <c r="J12" s="48">
        <f>C12*0.75</f>
        <v>809.25</v>
      </c>
      <c r="K12" s="48">
        <f>C12*0.9</f>
        <v>971.1</v>
      </c>
      <c r="L12" s="48">
        <f>C12*1.1</f>
        <v>1186.9000000000001</v>
      </c>
      <c r="M12" s="48">
        <f>C12*1.25</f>
        <v>1348.75</v>
      </c>
    </row>
    <row r="13" spans="1:14" x14ac:dyDescent="0.25">
      <c r="A13" t="s">
        <v>4</v>
      </c>
      <c r="B13" s="23">
        <v>199700</v>
      </c>
      <c r="C13" s="23">
        <v>1132</v>
      </c>
      <c r="E13" s="48">
        <f>B13*0.75</f>
        <v>149775</v>
      </c>
      <c r="F13" s="49">
        <f>B13*0.9</f>
        <v>179730</v>
      </c>
      <c r="G13" s="49">
        <f>B13*1.1</f>
        <v>219670.00000000003</v>
      </c>
      <c r="H13" s="48">
        <f>B13*1.25</f>
        <v>249625</v>
      </c>
      <c r="J13" s="48">
        <f>C13*0.75</f>
        <v>849</v>
      </c>
      <c r="K13" s="48">
        <f>C13*0.9</f>
        <v>1018.8000000000001</v>
      </c>
      <c r="L13" s="48">
        <f>C13*1.1</f>
        <v>1245.2</v>
      </c>
      <c r="M13" s="48">
        <f>C13*1.25</f>
        <v>1415</v>
      </c>
    </row>
    <row r="15" spans="1:14" x14ac:dyDescent="0.25">
      <c r="A15" s="2" t="s">
        <v>193</v>
      </c>
    </row>
  </sheetData>
  <sheetProtection algorithmName="SHA-512" hashValue="GVHFpf2UH7Q8UfIr/Wopj5HG8FsY6c/ss1d6L8VW9umc+dS0WtbfipWmJUI2Lt4TN2czyfZe+x8n/MI9xcWjjQ==" saltValue="K3s7Q1SZ8FOpy+zUqbh83g==" spinCount="100000" sheet="1" objects="1" scenarios="1"/>
  <mergeCells count="7">
    <mergeCell ref="E9:H9"/>
    <mergeCell ref="J9:M9"/>
    <mergeCell ref="A2:N2"/>
    <mergeCell ref="A3:I3"/>
    <mergeCell ref="A4:I4"/>
    <mergeCell ref="A5:I5"/>
    <mergeCell ref="A6:I6"/>
  </mergeCells>
  <hyperlinks>
    <hyperlink ref="A6:I6" location="'READ ME FIRST'!A70" display="ReadMe tab section on “What if I want to change the assumptions?”   "/>
  </hyperlink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A1:I15"/>
  <sheetViews>
    <sheetView workbookViewId="0">
      <selection sqref="A1:D1"/>
    </sheetView>
  </sheetViews>
  <sheetFormatPr defaultRowHeight="15" x14ac:dyDescent="0.25"/>
  <cols>
    <col min="1" max="1" width="21.42578125" customWidth="1"/>
    <col min="2" max="2" width="38.28515625" customWidth="1"/>
    <col min="3" max="3" width="10.5703125" customWidth="1"/>
    <col min="4" max="4" width="28.42578125" customWidth="1"/>
  </cols>
  <sheetData>
    <row r="1" spans="1:9" x14ac:dyDescent="0.25">
      <c r="A1" s="167" t="s">
        <v>266</v>
      </c>
      <c r="B1" s="167"/>
      <c r="C1" s="167"/>
      <c r="D1" s="167"/>
    </row>
    <row r="2" spans="1:9" ht="51" customHeight="1" x14ac:dyDescent="0.25">
      <c r="A2" s="161" t="s">
        <v>271</v>
      </c>
      <c r="B2" s="161"/>
      <c r="C2" s="161"/>
      <c r="D2" s="161"/>
    </row>
    <row r="3" spans="1:9" ht="101.25" customHeight="1" x14ac:dyDescent="0.25">
      <c r="A3" s="320" t="s">
        <v>456</v>
      </c>
      <c r="B3" s="320"/>
      <c r="C3" s="320"/>
      <c r="D3" s="320"/>
      <c r="E3" s="78"/>
      <c r="F3" s="78"/>
      <c r="G3" s="78"/>
      <c r="H3" s="78"/>
      <c r="I3" s="78"/>
    </row>
    <row r="4" spans="1:9" x14ac:dyDescent="0.25">
      <c r="A4" s="306" t="s">
        <v>455</v>
      </c>
      <c r="B4" s="306"/>
      <c r="C4" s="306"/>
      <c r="D4" s="306"/>
      <c r="E4" s="5"/>
      <c r="F4" s="5"/>
      <c r="G4" s="5"/>
      <c r="H4" s="5"/>
      <c r="I4" s="5"/>
    </row>
    <row r="5" spans="1:9" x14ac:dyDescent="0.25">
      <c r="A5" s="160" t="s">
        <v>223</v>
      </c>
      <c r="B5" s="160"/>
      <c r="C5" s="160"/>
      <c r="D5" s="160"/>
      <c r="E5" s="77"/>
      <c r="F5" s="77"/>
      <c r="G5" s="77"/>
      <c r="H5" s="77"/>
      <c r="I5" s="77"/>
    </row>
    <row r="6" spans="1:9" x14ac:dyDescent="0.25">
      <c r="A6" s="305" t="s">
        <v>454</v>
      </c>
      <c r="B6" s="305"/>
      <c r="C6" s="305"/>
      <c r="D6" s="305"/>
      <c r="E6" s="79"/>
      <c r="F6" s="79"/>
      <c r="G6" s="79"/>
      <c r="H6" s="79"/>
      <c r="I6" s="79"/>
    </row>
    <row r="7" spans="1:9" ht="36" customHeight="1" x14ac:dyDescent="0.25">
      <c r="C7" s="321" t="s">
        <v>142</v>
      </c>
      <c r="D7" s="321"/>
    </row>
    <row r="8" spans="1:9" x14ac:dyDescent="0.25">
      <c r="A8" s="6" t="s">
        <v>139</v>
      </c>
      <c r="B8" s="6" t="s">
        <v>141</v>
      </c>
      <c r="C8" s="6" t="s">
        <v>269</v>
      </c>
      <c r="D8" s="41" t="s">
        <v>270</v>
      </c>
    </row>
    <row r="9" spans="1:9" ht="28.5" customHeight="1" x14ac:dyDescent="0.25">
      <c r="A9" s="19" t="s">
        <v>127</v>
      </c>
      <c r="B9" s="19" t="s">
        <v>138</v>
      </c>
      <c r="C9" s="20">
        <v>0</v>
      </c>
      <c r="D9" s="42">
        <v>60</v>
      </c>
    </row>
    <row r="10" spans="1:9" x14ac:dyDescent="0.25">
      <c r="A10" s="19" t="s">
        <v>128</v>
      </c>
      <c r="B10" s="19" t="s">
        <v>129</v>
      </c>
      <c r="C10" s="20">
        <v>5</v>
      </c>
      <c r="D10" s="42">
        <v>10</v>
      </c>
    </row>
    <row r="11" spans="1:9" x14ac:dyDescent="0.25">
      <c r="A11" s="19" t="s">
        <v>130</v>
      </c>
      <c r="B11" s="19" t="s">
        <v>131</v>
      </c>
      <c r="C11" s="20">
        <v>20</v>
      </c>
      <c r="D11" s="42">
        <v>30</v>
      </c>
    </row>
    <row r="12" spans="1:9" x14ac:dyDescent="0.25">
      <c r="A12" s="19" t="s">
        <v>7</v>
      </c>
      <c r="B12" s="19" t="s">
        <v>132</v>
      </c>
      <c r="C12" s="20">
        <v>5</v>
      </c>
      <c r="D12" s="42">
        <v>30</v>
      </c>
    </row>
    <row r="13" spans="1:9" x14ac:dyDescent="0.25">
      <c r="A13" s="19" t="s">
        <v>133</v>
      </c>
      <c r="B13" s="19" t="s">
        <v>134</v>
      </c>
      <c r="C13" s="20">
        <v>8</v>
      </c>
      <c r="D13" s="42">
        <v>15</v>
      </c>
    </row>
    <row r="14" spans="1:9" ht="28.5" x14ac:dyDescent="0.25">
      <c r="A14" s="19" t="s">
        <v>135</v>
      </c>
      <c r="B14" s="19" t="s">
        <v>136</v>
      </c>
      <c r="C14" s="20">
        <v>8</v>
      </c>
      <c r="D14" s="42">
        <v>20</v>
      </c>
    </row>
    <row r="15" spans="1:9" ht="28.5" x14ac:dyDescent="0.25">
      <c r="A15" s="19" t="s">
        <v>140</v>
      </c>
      <c r="B15" s="19" t="s">
        <v>137</v>
      </c>
      <c r="C15" s="20">
        <v>21</v>
      </c>
      <c r="D15" s="42">
        <v>30</v>
      </c>
    </row>
  </sheetData>
  <sheetProtection algorithmName="SHA-512" hashValue="MoyVljB5yjrkt+6p6PWcqjAuzAPuUkYvvX73lBucS6WD8YyryFVAF50M1l60ezTFffmOaPuezwS4zyvCPefSJg==" saltValue="7UhVgPXbckv+8VHAvkEfzQ==" spinCount="100000" sheet="1" objects="1" scenarios="1"/>
  <mergeCells count="7">
    <mergeCell ref="A1:D1"/>
    <mergeCell ref="C7:D7"/>
    <mergeCell ref="A2:D2"/>
    <mergeCell ref="A3:D3"/>
    <mergeCell ref="A4:D4"/>
    <mergeCell ref="A5:D5"/>
    <mergeCell ref="A6:D6"/>
  </mergeCells>
  <hyperlinks>
    <hyperlink ref="A6:D6" location="'READ ME FIRST'!A70" display="ReadMe tab section on “What if I want to change the assumptions?”   "/>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R12"/>
  <sheetViews>
    <sheetView workbookViewId="0"/>
  </sheetViews>
  <sheetFormatPr defaultRowHeight="15" x14ac:dyDescent="0.25"/>
  <cols>
    <col min="2" max="2" width="35.140625" customWidth="1"/>
    <col min="3" max="3" width="13.5703125" customWidth="1"/>
    <col min="4" max="4" width="21" customWidth="1"/>
    <col min="6" max="6" width="10.7109375" customWidth="1"/>
    <col min="7" max="7" width="7.5703125" bestFit="1" customWidth="1"/>
    <col min="8" max="8" width="11.140625" customWidth="1"/>
    <col min="9" max="9" width="17.5703125" customWidth="1"/>
    <col min="10" max="10" width="29.7109375" customWidth="1"/>
    <col min="11" max="11" width="11.5703125" bestFit="1" customWidth="1"/>
    <col min="12" max="12" width="47.5703125" bestFit="1" customWidth="1"/>
    <col min="13" max="13" width="25.140625" bestFit="1" customWidth="1"/>
    <col min="14" max="14" width="24.7109375" bestFit="1" customWidth="1"/>
  </cols>
  <sheetData>
    <row r="1" spans="1:18" x14ac:dyDescent="0.25">
      <c r="A1" s="34" t="s">
        <v>266</v>
      </c>
    </row>
    <row r="2" spans="1:18" x14ac:dyDescent="0.25">
      <c r="A2" t="s">
        <v>264</v>
      </c>
    </row>
    <row r="3" spans="1:18" x14ac:dyDescent="0.25">
      <c r="A3" s="33" t="s">
        <v>265</v>
      </c>
      <c r="B3" s="33"/>
      <c r="C3" s="33"/>
      <c r="D3" s="33"/>
      <c r="E3" s="33"/>
      <c r="F3" s="33"/>
      <c r="G3" s="33"/>
      <c r="H3" s="33"/>
      <c r="I3" s="33"/>
      <c r="J3" s="33"/>
      <c r="K3" s="33"/>
      <c r="L3" s="33"/>
      <c r="M3" s="33"/>
      <c r="N3" s="33"/>
      <c r="O3" s="33"/>
      <c r="P3" s="33"/>
      <c r="Q3" s="33"/>
      <c r="R3" s="33"/>
    </row>
    <row r="5" spans="1:18" x14ac:dyDescent="0.25">
      <c r="B5" s="1" t="s">
        <v>2</v>
      </c>
      <c r="C5" s="1" t="s">
        <v>3</v>
      </c>
      <c r="D5" s="1" t="s">
        <v>8</v>
      </c>
      <c r="E5" s="1" t="s">
        <v>15</v>
      </c>
      <c r="F5" s="1" t="s">
        <v>67</v>
      </c>
      <c r="G5" s="1" t="s">
        <v>84</v>
      </c>
      <c r="H5" s="1" t="s">
        <v>88</v>
      </c>
      <c r="I5" s="1" t="s">
        <v>113</v>
      </c>
      <c r="J5" s="1" t="s">
        <v>144</v>
      </c>
      <c r="K5" s="1" t="s">
        <v>153</v>
      </c>
      <c r="L5" s="1" t="s">
        <v>156</v>
      </c>
      <c r="M5" s="1" t="s">
        <v>161</v>
      </c>
      <c r="N5" s="1" t="s">
        <v>440</v>
      </c>
    </row>
    <row r="6" spans="1:18" x14ac:dyDescent="0.25">
      <c r="B6" t="s">
        <v>128</v>
      </c>
      <c r="C6" t="s">
        <v>5</v>
      </c>
      <c r="D6" t="s">
        <v>9</v>
      </c>
      <c r="E6" t="s">
        <v>16</v>
      </c>
      <c r="F6">
        <v>0</v>
      </c>
      <c r="G6">
        <v>1</v>
      </c>
      <c r="H6" t="s">
        <v>89</v>
      </c>
      <c r="I6" s="9">
        <v>0</v>
      </c>
      <c r="J6" t="s">
        <v>16</v>
      </c>
      <c r="K6" t="s">
        <v>154</v>
      </c>
      <c r="L6" t="s">
        <v>157</v>
      </c>
      <c r="M6" t="s">
        <v>162</v>
      </c>
      <c r="N6" s="2" t="s">
        <v>306</v>
      </c>
    </row>
    <row r="7" spans="1:18" x14ac:dyDescent="0.25">
      <c r="B7" t="s">
        <v>130</v>
      </c>
      <c r="C7" t="s">
        <v>6</v>
      </c>
      <c r="D7" t="s">
        <v>10</v>
      </c>
      <c r="E7" t="s">
        <v>17</v>
      </c>
      <c r="F7">
        <v>1</v>
      </c>
      <c r="G7">
        <v>2</v>
      </c>
      <c r="H7" t="s">
        <v>90</v>
      </c>
      <c r="I7" s="9">
        <v>1</v>
      </c>
      <c r="J7" t="s">
        <v>17</v>
      </c>
      <c r="K7" t="s">
        <v>155</v>
      </c>
      <c r="L7" t="s">
        <v>158</v>
      </c>
      <c r="M7" t="s">
        <v>163</v>
      </c>
    </row>
    <row r="8" spans="1:18" x14ac:dyDescent="0.25">
      <c r="B8" t="s">
        <v>7</v>
      </c>
      <c r="C8" t="s">
        <v>4</v>
      </c>
      <c r="D8" t="s">
        <v>11</v>
      </c>
      <c r="F8">
        <v>2</v>
      </c>
      <c r="G8">
        <v>3</v>
      </c>
      <c r="I8" s="9">
        <v>2</v>
      </c>
      <c r="J8" t="s">
        <v>145</v>
      </c>
      <c r="L8" t="s">
        <v>159</v>
      </c>
      <c r="M8" t="s">
        <v>164</v>
      </c>
    </row>
    <row r="9" spans="1:18" x14ac:dyDescent="0.25">
      <c r="B9" t="s">
        <v>133</v>
      </c>
      <c r="F9">
        <v>3</v>
      </c>
      <c r="G9">
        <v>4</v>
      </c>
      <c r="I9" s="9" t="s">
        <v>114</v>
      </c>
      <c r="L9" t="s">
        <v>160</v>
      </c>
    </row>
    <row r="10" spans="1:18" x14ac:dyDescent="0.25">
      <c r="B10" t="s">
        <v>135</v>
      </c>
      <c r="F10">
        <v>4</v>
      </c>
      <c r="G10">
        <v>5</v>
      </c>
    </row>
    <row r="11" spans="1:18" x14ac:dyDescent="0.25">
      <c r="B11" t="s">
        <v>140</v>
      </c>
      <c r="F11">
        <v>5</v>
      </c>
    </row>
    <row r="12" spans="1:18" x14ac:dyDescent="0.25">
      <c r="B12" t="s">
        <v>127</v>
      </c>
    </row>
  </sheetData>
  <sheetProtection algorithmName="SHA-512" hashValue="XGoiWhHoBFkSLhUou9luVqNuIA2wfE5tCl6QrgFTBKADfwWC3j8TMuhYn4dFk6DsvJ3WDZNc4h55RBIKfYLPFw==" saltValue="vihPDEGEMd/NrqEwNac19g=="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433"/>
  <sheetViews>
    <sheetView zoomScaleNormal="100" workbookViewId="0">
      <pane ySplit="1" topLeftCell="A2" activePane="bottomLeft" state="frozen"/>
      <selection pane="bottomLeft" activeCell="A2" sqref="A2"/>
    </sheetView>
  </sheetViews>
  <sheetFormatPr defaultRowHeight="15" x14ac:dyDescent="0.25"/>
  <cols>
    <col min="1" max="1" width="4.5703125" style="80" customWidth="1"/>
    <col min="2" max="2" width="9.140625" style="80"/>
    <col min="3" max="6" width="16.85546875" style="80" customWidth="1"/>
    <col min="7" max="7" width="28.85546875" style="80" customWidth="1"/>
    <col min="8" max="14" width="9.140625" style="80"/>
    <col min="15" max="15" width="15.85546875" style="80" customWidth="1"/>
    <col min="16" max="16384" width="9.140625" style="80"/>
  </cols>
  <sheetData>
    <row r="1" spans="1:22" x14ac:dyDescent="0.25">
      <c r="B1" s="80" t="s">
        <v>305</v>
      </c>
      <c r="C1" s="81" t="s">
        <v>201</v>
      </c>
      <c r="D1" s="82" t="s">
        <v>200</v>
      </c>
      <c r="E1" s="83" t="s">
        <v>202</v>
      </c>
      <c r="F1" s="84" t="s">
        <v>203</v>
      </c>
    </row>
    <row r="3" spans="1:22" ht="31.5" x14ac:dyDescent="0.5">
      <c r="A3" s="219" t="s">
        <v>217</v>
      </c>
      <c r="B3" s="219"/>
      <c r="C3" s="219"/>
      <c r="D3" s="219"/>
      <c r="E3" s="219"/>
      <c r="F3" s="219"/>
      <c r="G3" s="219"/>
      <c r="H3" s="219"/>
    </row>
    <row r="5" spans="1:22" ht="21" x14ac:dyDescent="0.35">
      <c r="A5" s="220" t="s">
        <v>302</v>
      </c>
      <c r="B5" s="220"/>
      <c r="C5" s="220"/>
      <c r="D5" s="220"/>
      <c r="E5" s="220"/>
      <c r="F5" s="220"/>
      <c r="G5" s="220"/>
      <c r="H5" s="220"/>
    </row>
    <row r="6" spans="1:22" ht="15" customHeight="1" thickBot="1" x14ac:dyDescent="0.4">
      <c r="A6" s="85"/>
      <c r="B6" s="85"/>
      <c r="C6" s="85"/>
      <c r="D6" s="85"/>
      <c r="E6" s="85"/>
      <c r="F6" s="85"/>
      <c r="G6" s="85"/>
      <c r="H6" s="86"/>
    </row>
    <row r="8" spans="1:22" ht="60.75" customHeight="1" x14ac:dyDescent="0.25">
      <c r="A8" s="87"/>
      <c r="B8" s="181" t="s">
        <v>378</v>
      </c>
      <c r="C8" s="181"/>
      <c r="D8" s="181"/>
      <c r="E8" s="181"/>
      <c r="F8" s="181"/>
      <c r="G8" s="181"/>
      <c r="N8" s="210"/>
      <c r="O8" s="181"/>
      <c r="P8" s="181"/>
      <c r="Q8" s="181"/>
      <c r="S8" s="210"/>
      <c r="T8" s="181"/>
      <c r="U8" s="181"/>
      <c r="V8" s="181"/>
    </row>
    <row r="9" spans="1:22" x14ac:dyDescent="0.25">
      <c r="M9" s="88"/>
      <c r="N9" s="211"/>
      <c r="O9" s="211"/>
      <c r="P9" s="211"/>
      <c r="Q9" s="211"/>
      <c r="R9" s="88"/>
      <c r="S9" s="211"/>
      <c r="T9" s="212"/>
      <c r="U9" s="212"/>
      <c r="V9" s="212"/>
    </row>
    <row r="10" spans="1:22" ht="15" customHeight="1" x14ac:dyDescent="0.25">
      <c r="B10" s="218" t="s">
        <v>379</v>
      </c>
      <c r="C10" s="218"/>
      <c r="D10" s="218"/>
      <c r="E10" s="218"/>
      <c r="F10" s="218"/>
      <c r="G10" s="127" t="s">
        <v>306</v>
      </c>
      <c r="M10" s="88"/>
      <c r="N10" s="211"/>
      <c r="O10" s="212"/>
      <c r="P10" s="212"/>
      <c r="Q10" s="212"/>
      <c r="R10" s="88"/>
      <c r="S10" s="211"/>
      <c r="T10" s="212"/>
      <c r="U10" s="212"/>
      <c r="V10" s="212"/>
    </row>
    <row r="11" spans="1:22" x14ac:dyDescent="0.25">
      <c r="A11" s="89"/>
      <c r="B11" s="218"/>
      <c r="C11" s="218"/>
      <c r="D11" s="218"/>
      <c r="E11" s="218"/>
      <c r="F11" s="218"/>
      <c r="M11" s="88"/>
      <c r="N11" s="90"/>
      <c r="O11" s="91"/>
      <c r="P11" s="91"/>
      <c r="Q11" s="91"/>
      <c r="R11" s="88"/>
      <c r="S11" s="90"/>
      <c r="T11" s="91"/>
      <c r="U11" s="91"/>
      <c r="V11" s="91"/>
    </row>
    <row r="12" spans="1:22" x14ac:dyDescent="0.25">
      <c r="A12" s="89"/>
      <c r="B12" s="218"/>
      <c r="C12" s="218"/>
      <c r="D12" s="218"/>
      <c r="E12" s="218"/>
      <c r="F12" s="218"/>
      <c r="G12" s="128" t="s">
        <v>307</v>
      </c>
      <c r="M12" s="88"/>
      <c r="N12" s="90"/>
      <c r="O12" s="91"/>
      <c r="P12" s="91"/>
      <c r="Q12" s="91"/>
      <c r="R12" s="88"/>
      <c r="S12" s="90"/>
      <c r="T12" s="91"/>
      <c r="U12" s="91"/>
      <c r="V12" s="91"/>
    </row>
    <row r="13" spans="1:22" x14ac:dyDescent="0.25">
      <c r="A13" s="89"/>
      <c r="B13" s="89"/>
      <c r="C13" s="89"/>
      <c r="D13" s="89"/>
      <c r="E13" s="89"/>
      <c r="M13" s="88"/>
      <c r="N13" s="90"/>
      <c r="O13" s="91"/>
      <c r="P13" s="91"/>
      <c r="Q13" s="91"/>
      <c r="R13" s="88"/>
      <c r="S13" s="90"/>
      <c r="T13" s="91"/>
      <c r="U13" s="91"/>
      <c r="V13" s="91"/>
    </row>
    <row r="14" spans="1:22" ht="45.75" customHeight="1" x14ac:dyDescent="0.25">
      <c r="A14" s="89"/>
      <c r="B14" s="217" t="s">
        <v>380</v>
      </c>
      <c r="C14" s="217"/>
      <c r="D14" s="217"/>
      <c r="E14" s="217"/>
      <c r="F14" s="217"/>
      <c r="G14" s="217"/>
      <c r="M14" s="88"/>
      <c r="N14" s="90"/>
      <c r="O14" s="91"/>
      <c r="P14" s="91"/>
      <c r="Q14" s="91"/>
      <c r="R14" s="88"/>
      <c r="S14" s="90"/>
      <c r="T14" s="91"/>
      <c r="U14" s="91"/>
      <c r="V14" s="91"/>
    </row>
    <row r="15" spans="1:22" x14ac:dyDescent="0.25">
      <c r="A15" s="89"/>
      <c r="B15" s="89"/>
      <c r="C15" s="92"/>
      <c r="D15" s="92"/>
      <c r="E15" s="92"/>
      <c r="F15" s="92"/>
      <c r="G15" s="92"/>
      <c r="M15" s="88"/>
      <c r="N15" s="90"/>
      <c r="O15" s="91"/>
      <c r="P15" s="91"/>
      <c r="Q15" s="91"/>
      <c r="R15" s="88"/>
      <c r="S15" s="90"/>
      <c r="T15" s="91"/>
      <c r="U15" s="91"/>
      <c r="V15" s="91"/>
    </row>
    <row r="16" spans="1:22" ht="30" customHeight="1" x14ac:dyDescent="0.25">
      <c r="A16" s="89"/>
      <c r="B16" s="217" t="s">
        <v>381</v>
      </c>
      <c r="C16" s="217"/>
      <c r="D16" s="217"/>
      <c r="E16" s="217"/>
      <c r="F16" s="217"/>
      <c r="G16" s="217"/>
      <c r="M16" s="88"/>
      <c r="N16" s="90"/>
      <c r="O16" s="91"/>
      <c r="P16" s="91"/>
      <c r="Q16" s="91"/>
      <c r="R16" s="88"/>
      <c r="S16" s="90"/>
      <c r="T16" s="91"/>
      <c r="U16" s="91"/>
      <c r="V16" s="91"/>
    </row>
    <row r="17" spans="1:22" ht="15.75" thickBot="1" x14ac:dyDescent="0.3">
      <c r="A17" s="86"/>
      <c r="B17" s="86"/>
      <c r="C17" s="86"/>
      <c r="D17" s="86"/>
      <c r="E17" s="86"/>
      <c r="F17" s="86"/>
      <c r="G17" s="86"/>
      <c r="H17" s="86"/>
      <c r="M17" s="88"/>
      <c r="N17" s="214"/>
      <c r="O17" s="215"/>
      <c r="P17" s="215"/>
      <c r="Q17" s="215"/>
      <c r="R17" s="88"/>
      <c r="S17" s="211"/>
      <c r="T17" s="212"/>
      <c r="U17" s="212"/>
      <c r="V17" s="212"/>
    </row>
    <row r="18" spans="1:22" x14ac:dyDescent="0.25">
      <c r="M18" s="88"/>
      <c r="N18" s="211"/>
      <c r="O18" s="212"/>
      <c r="P18" s="212"/>
      <c r="Q18" s="212"/>
      <c r="R18" s="93"/>
      <c r="S18" s="211"/>
      <c r="T18" s="212"/>
      <c r="U18" s="212"/>
      <c r="V18" s="212"/>
    </row>
    <row r="19" spans="1:22" x14ac:dyDescent="0.25">
      <c r="M19" s="88"/>
      <c r="N19" s="211"/>
      <c r="O19" s="212"/>
      <c r="P19" s="212"/>
      <c r="Q19" s="212"/>
      <c r="R19" s="93"/>
      <c r="S19" s="211"/>
      <c r="T19" s="212"/>
      <c r="U19" s="212"/>
      <c r="V19" s="212"/>
    </row>
    <row r="20" spans="1:22" ht="23.25" x14ac:dyDescent="0.35">
      <c r="A20" s="94"/>
      <c r="B20" s="191" t="s">
        <v>219</v>
      </c>
      <c r="C20" s="191"/>
      <c r="D20" s="191"/>
      <c r="E20" s="191"/>
      <c r="F20" s="191"/>
      <c r="G20" s="191"/>
      <c r="H20" s="94"/>
      <c r="M20" s="95"/>
      <c r="N20" s="96"/>
      <c r="O20" s="95"/>
      <c r="P20" s="97"/>
      <c r="Q20" s="95"/>
      <c r="R20" s="93"/>
      <c r="S20" s="211"/>
      <c r="T20" s="212"/>
      <c r="U20" s="212"/>
      <c r="V20" s="212"/>
    </row>
    <row r="21" spans="1:22" x14ac:dyDescent="0.25">
      <c r="A21" s="94"/>
      <c r="N21" s="210"/>
      <c r="O21" s="181"/>
      <c r="P21" s="181"/>
      <c r="Q21" s="181"/>
      <c r="R21" s="93"/>
      <c r="S21" s="98"/>
      <c r="T21" s="87"/>
      <c r="U21" s="87"/>
      <c r="V21" s="87"/>
    </row>
    <row r="22" spans="1:22" x14ac:dyDescent="0.25">
      <c r="A22" s="94"/>
      <c r="C22" s="99" t="s">
        <v>382</v>
      </c>
      <c r="D22" s="99"/>
      <c r="E22" s="99"/>
      <c r="F22" s="99"/>
      <c r="G22" s="52"/>
      <c r="M22" s="88"/>
      <c r="N22" s="211"/>
      <c r="O22" s="212"/>
      <c r="P22" s="212"/>
      <c r="Q22" s="212"/>
      <c r="R22" s="93"/>
      <c r="S22" s="210"/>
      <c r="T22" s="181"/>
      <c r="U22" s="181"/>
      <c r="V22" s="181"/>
    </row>
    <row r="23" spans="1:22" x14ac:dyDescent="0.25">
      <c r="A23" s="94"/>
      <c r="M23" s="88"/>
      <c r="N23" s="211"/>
      <c r="O23" s="212"/>
      <c r="P23" s="212"/>
      <c r="Q23" s="212"/>
      <c r="R23" s="93"/>
      <c r="S23" s="211"/>
      <c r="T23" s="211"/>
      <c r="U23" s="211"/>
      <c r="V23" s="211"/>
    </row>
    <row r="24" spans="1:22" x14ac:dyDescent="0.25">
      <c r="A24" s="94"/>
      <c r="C24" s="99" t="s">
        <v>220</v>
      </c>
      <c r="D24" s="99"/>
      <c r="E24" s="99"/>
      <c r="F24" s="99"/>
      <c r="G24" s="52"/>
      <c r="M24" s="88"/>
      <c r="N24" s="211"/>
      <c r="O24" s="212"/>
      <c r="P24" s="212"/>
      <c r="Q24" s="212"/>
      <c r="R24" s="93"/>
      <c r="S24" s="211"/>
      <c r="T24" s="211"/>
      <c r="U24" s="211"/>
      <c r="V24" s="211"/>
    </row>
    <row r="25" spans="1:22" ht="45" customHeight="1" x14ac:dyDescent="0.25">
      <c r="A25" s="94"/>
      <c r="C25" s="183" t="s">
        <v>224</v>
      </c>
      <c r="D25" s="183"/>
      <c r="E25" s="183"/>
      <c r="F25" s="183"/>
      <c r="M25" s="88"/>
      <c r="N25" s="211"/>
      <c r="O25" s="212"/>
      <c r="P25" s="212"/>
      <c r="Q25" s="212"/>
      <c r="R25" s="93"/>
      <c r="S25" s="211"/>
      <c r="T25" s="211"/>
      <c r="U25" s="211"/>
      <c r="V25" s="211"/>
    </row>
    <row r="26" spans="1:22" x14ac:dyDescent="0.25">
      <c r="A26" s="94"/>
      <c r="C26" s="100" t="s">
        <v>22</v>
      </c>
      <c r="D26" s="100"/>
      <c r="E26" s="100"/>
      <c r="F26" s="100"/>
      <c r="M26" s="88"/>
      <c r="N26" s="216"/>
      <c r="O26" s="212"/>
      <c r="P26" s="212"/>
      <c r="Q26" s="212"/>
      <c r="R26" s="93"/>
      <c r="S26" s="211"/>
      <c r="T26" s="211"/>
      <c r="U26" s="211"/>
      <c r="V26" s="211"/>
    </row>
    <row r="27" spans="1:22" x14ac:dyDescent="0.25">
      <c r="A27" s="94"/>
    </row>
    <row r="28" spans="1:22" x14ac:dyDescent="0.25">
      <c r="A28" s="94"/>
      <c r="C28" s="99" t="s">
        <v>221</v>
      </c>
      <c r="D28" s="99"/>
      <c r="E28" s="99"/>
      <c r="F28" s="99"/>
      <c r="G28" s="52"/>
    </row>
    <row r="29" spans="1:22" ht="45" customHeight="1" x14ac:dyDescent="0.25">
      <c r="A29" s="94"/>
      <c r="C29" s="183" t="s">
        <v>224</v>
      </c>
      <c r="D29" s="183"/>
      <c r="E29" s="183"/>
      <c r="F29" s="183"/>
    </row>
    <row r="30" spans="1:22" x14ac:dyDescent="0.25">
      <c r="A30" s="94"/>
      <c r="C30" s="100" t="s">
        <v>22</v>
      </c>
      <c r="D30" s="100"/>
      <c r="E30" s="100"/>
      <c r="F30" s="100"/>
    </row>
    <row r="31" spans="1:22" x14ac:dyDescent="0.25">
      <c r="A31" s="101"/>
      <c r="B31" s="102"/>
      <c r="C31" s="103"/>
      <c r="D31" s="103"/>
      <c r="E31" s="103"/>
      <c r="F31" s="103"/>
      <c r="G31" s="102"/>
      <c r="H31" s="102"/>
    </row>
    <row r="34" spans="1:11" ht="23.25" x14ac:dyDescent="0.35">
      <c r="A34" s="104"/>
      <c r="B34" s="213" t="s">
        <v>201</v>
      </c>
      <c r="C34" s="213"/>
      <c r="D34" s="213"/>
      <c r="E34" s="213"/>
      <c r="F34" s="213"/>
      <c r="G34" s="213"/>
      <c r="H34" s="104"/>
    </row>
    <row r="35" spans="1:11" x14ac:dyDescent="0.25">
      <c r="A35" s="104"/>
    </row>
    <row r="36" spans="1:11" ht="18.75" x14ac:dyDescent="0.3">
      <c r="A36" s="104"/>
      <c r="B36" s="179" t="s">
        <v>308</v>
      </c>
      <c r="C36" s="179"/>
      <c r="D36" s="179"/>
      <c r="E36" s="179"/>
      <c r="F36" s="179"/>
      <c r="G36" s="179"/>
    </row>
    <row r="37" spans="1:11" x14ac:dyDescent="0.25">
      <c r="A37" s="104"/>
    </row>
    <row r="38" spans="1:11" ht="109.5" customHeight="1" x14ac:dyDescent="0.25">
      <c r="A38" s="104"/>
      <c r="B38" s="181" t="s">
        <v>383</v>
      </c>
      <c r="C38" s="181"/>
      <c r="D38" s="181"/>
      <c r="E38" s="181"/>
      <c r="F38" s="181"/>
      <c r="G38" s="181"/>
      <c r="K38" s="105"/>
    </row>
    <row r="39" spans="1:11" x14ac:dyDescent="0.25">
      <c r="A39" s="104"/>
    </row>
    <row r="40" spans="1:11" ht="30.75" customHeight="1" x14ac:dyDescent="0.25">
      <c r="A40" s="104"/>
      <c r="B40" s="181" t="s">
        <v>25</v>
      </c>
      <c r="C40" s="181"/>
      <c r="D40" s="181"/>
      <c r="E40" s="181"/>
      <c r="F40" s="181"/>
      <c r="G40" s="100" t="s">
        <v>22</v>
      </c>
    </row>
    <row r="41" spans="1:11" x14ac:dyDescent="0.25">
      <c r="A41" s="104"/>
    </row>
    <row r="42" spans="1:11" x14ac:dyDescent="0.25">
      <c r="A42" s="104"/>
    </row>
    <row r="43" spans="1:11" x14ac:dyDescent="0.25">
      <c r="A43" s="104"/>
      <c r="C43" s="177" t="s">
        <v>30</v>
      </c>
      <c r="D43" s="177"/>
      <c r="E43" s="177"/>
      <c r="F43" s="178"/>
      <c r="G43" s="52"/>
    </row>
    <row r="44" spans="1:11" ht="29.25" customHeight="1" x14ac:dyDescent="0.25">
      <c r="A44" s="104"/>
      <c r="C44" s="177" t="s">
        <v>31</v>
      </c>
      <c r="D44" s="177"/>
      <c r="E44" s="177"/>
      <c r="F44" s="178"/>
      <c r="G44" s="52"/>
    </row>
    <row r="45" spans="1:11" x14ac:dyDescent="0.25">
      <c r="A45" s="104"/>
      <c r="C45" s="183" t="s">
        <v>222</v>
      </c>
      <c r="D45" s="183"/>
      <c r="E45" s="183"/>
      <c r="F45" s="183"/>
    </row>
    <row r="46" spans="1:11" x14ac:dyDescent="0.25">
      <c r="A46" s="104"/>
      <c r="C46" s="87"/>
      <c r="D46" s="87"/>
      <c r="E46" s="87"/>
      <c r="F46" s="87"/>
    </row>
    <row r="47" spans="1:11" x14ac:dyDescent="0.25">
      <c r="A47" s="104"/>
      <c r="C47" s="177" t="s">
        <v>12</v>
      </c>
      <c r="D47" s="177"/>
      <c r="E47" s="177"/>
      <c r="F47" s="178"/>
      <c r="G47" s="52"/>
    </row>
    <row r="48" spans="1:11" x14ac:dyDescent="0.25">
      <c r="A48" s="104"/>
      <c r="C48" s="87"/>
      <c r="D48" s="87"/>
      <c r="E48" s="87"/>
      <c r="F48" s="87"/>
    </row>
    <row r="49" spans="1:8" ht="30" customHeight="1" x14ac:dyDescent="0.25">
      <c r="A49" s="104"/>
      <c r="C49" s="177" t="s">
        <v>13</v>
      </c>
      <c r="D49" s="177"/>
      <c r="E49" s="177"/>
      <c r="F49" s="178"/>
      <c r="G49" s="52"/>
    </row>
    <row r="50" spans="1:8" x14ac:dyDescent="0.25">
      <c r="A50" s="104"/>
      <c r="C50" s="87"/>
      <c r="D50" s="87"/>
      <c r="E50" s="87"/>
      <c r="F50" s="87"/>
    </row>
    <row r="51" spans="1:8" ht="30" customHeight="1" x14ac:dyDescent="0.25">
      <c r="A51" s="104"/>
      <c r="C51" s="177" t="s">
        <v>14</v>
      </c>
      <c r="D51" s="177"/>
      <c r="E51" s="177"/>
      <c r="F51" s="178"/>
      <c r="G51" s="52"/>
    </row>
    <row r="52" spans="1:8" x14ac:dyDescent="0.25">
      <c r="A52" s="104"/>
      <c r="C52" s="87"/>
      <c r="D52" s="87"/>
      <c r="E52" s="87"/>
      <c r="F52" s="87"/>
    </row>
    <row r="53" spans="1:8" ht="30" customHeight="1" x14ac:dyDescent="0.25">
      <c r="A53" s="104"/>
      <c r="C53" s="177" t="s">
        <v>18</v>
      </c>
      <c r="D53" s="177"/>
      <c r="E53" s="177"/>
      <c r="F53" s="178"/>
      <c r="G53" s="52"/>
    </row>
    <row r="54" spans="1:8" x14ac:dyDescent="0.25">
      <c r="A54" s="104"/>
      <c r="C54" s="87"/>
      <c r="D54" s="87"/>
      <c r="E54" s="87"/>
      <c r="F54" s="87"/>
    </row>
    <row r="55" spans="1:8" x14ac:dyDescent="0.25">
      <c r="A55" s="104"/>
      <c r="C55" s="177" t="s">
        <v>19</v>
      </c>
      <c r="D55" s="177"/>
      <c r="E55" s="177"/>
      <c r="F55" s="177"/>
    </row>
    <row r="56" spans="1:8" ht="30.75" customHeight="1" x14ac:dyDescent="0.25">
      <c r="A56" s="104"/>
      <c r="C56" s="181" t="s">
        <v>20</v>
      </c>
      <c r="D56" s="181"/>
      <c r="E56" s="181"/>
      <c r="F56" s="185"/>
      <c r="G56" s="52"/>
    </row>
    <row r="57" spans="1:8" x14ac:dyDescent="0.25">
      <c r="A57" s="104"/>
      <c r="C57" s="181" t="s">
        <v>21</v>
      </c>
      <c r="D57" s="181"/>
      <c r="E57" s="181"/>
      <c r="F57" s="185"/>
      <c r="G57" s="52"/>
    </row>
    <row r="58" spans="1:8" ht="30.75" customHeight="1" x14ac:dyDescent="0.25">
      <c r="A58" s="104"/>
      <c r="C58" s="181" t="s">
        <v>23</v>
      </c>
      <c r="D58" s="181"/>
      <c r="E58" s="181"/>
      <c r="F58" s="185"/>
      <c r="G58" s="52"/>
    </row>
    <row r="59" spans="1:8" x14ac:dyDescent="0.25">
      <c r="A59" s="104"/>
      <c r="C59" s="87"/>
      <c r="D59" s="87"/>
      <c r="E59" s="87"/>
      <c r="F59" s="87"/>
    </row>
    <row r="60" spans="1:8" ht="30" customHeight="1" x14ac:dyDescent="0.25">
      <c r="A60" s="104"/>
      <c r="C60" s="177" t="s">
        <v>24</v>
      </c>
      <c r="D60" s="177"/>
      <c r="E60" s="177"/>
      <c r="F60" s="178"/>
      <c r="G60" s="52"/>
    </row>
    <row r="61" spans="1:8" x14ac:dyDescent="0.25">
      <c r="A61" s="104"/>
      <c r="B61" s="102"/>
      <c r="C61" s="106"/>
      <c r="D61" s="106"/>
      <c r="E61" s="106"/>
      <c r="F61" s="106"/>
      <c r="G61" s="102"/>
      <c r="H61" s="102"/>
    </row>
    <row r="62" spans="1:8" x14ac:dyDescent="0.25">
      <c r="A62" s="104"/>
      <c r="C62" s="87"/>
      <c r="D62" s="87"/>
      <c r="E62" s="87"/>
      <c r="F62" s="87"/>
    </row>
    <row r="63" spans="1:8" ht="18.75" x14ac:dyDescent="0.3">
      <c r="A63" s="104"/>
      <c r="B63" s="179" t="s">
        <v>309</v>
      </c>
      <c r="C63" s="179"/>
      <c r="D63" s="179"/>
      <c r="E63" s="179"/>
      <c r="F63" s="179"/>
      <c r="G63" s="179"/>
    </row>
    <row r="64" spans="1:8" x14ac:dyDescent="0.25">
      <c r="A64" s="104"/>
      <c r="C64" s="87"/>
      <c r="D64" s="87"/>
      <c r="E64" s="87"/>
      <c r="F64" s="87"/>
    </row>
    <row r="65" spans="1:7" ht="60" customHeight="1" x14ac:dyDescent="0.25">
      <c r="A65" s="104"/>
      <c r="B65" s="181" t="s">
        <v>384</v>
      </c>
      <c r="C65" s="181"/>
      <c r="D65" s="181"/>
      <c r="E65" s="181"/>
      <c r="F65" s="181"/>
      <c r="G65" s="181"/>
    </row>
    <row r="66" spans="1:7" x14ac:dyDescent="0.25">
      <c r="A66" s="104"/>
      <c r="C66" s="87"/>
      <c r="D66" s="87"/>
      <c r="E66" s="87"/>
      <c r="F66" s="87"/>
    </row>
    <row r="67" spans="1:7" ht="17.25" customHeight="1" x14ac:dyDescent="0.25">
      <c r="A67" s="104"/>
      <c r="B67" s="181" t="s">
        <v>44</v>
      </c>
      <c r="C67" s="181"/>
      <c r="D67" s="181"/>
      <c r="E67" s="181"/>
      <c r="F67" s="181"/>
      <c r="G67" s="100" t="s">
        <v>22</v>
      </c>
    </row>
    <row r="68" spans="1:7" ht="15.75" customHeight="1" x14ac:dyDescent="0.25">
      <c r="A68" s="104"/>
      <c r="B68" s="181"/>
      <c r="C68" s="181"/>
      <c r="D68" s="181"/>
      <c r="E68" s="181"/>
      <c r="F68" s="181"/>
      <c r="G68" s="100" t="s">
        <v>45</v>
      </c>
    </row>
    <row r="69" spans="1:7" x14ac:dyDescent="0.25">
      <c r="A69" s="104"/>
      <c r="B69" s="107"/>
      <c r="C69" s="107"/>
      <c r="D69" s="107"/>
      <c r="E69" s="107"/>
      <c r="F69" s="107"/>
      <c r="G69" s="100"/>
    </row>
    <row r="70" spans="1:7" ht="30.75" customHeight="1" x14ac:dyDescent="0.25">
      <c r="A70" s="104"/>
      <c r="C70" s="177" t="s">
        <v>41</v>
      </c>
      <c r="D70" s="177"/>
      <c r="E70" s="177"/>
      <c r="F70" s="178"/>
      <c r="G70" s="52"/>
    </row>
    <row r="71" spans="1:7" x14ac:dyDescent="0.25">
      <c r="A71" s="104"/>
      <c r="C71" s="87"/>
      <c r="D71" s="87"/>
      <c r="E71" s="87"/>
      <c r="F71" s="87"/>
    </row>
    <row r="72" spans="1:7" ht="30" customHeight="1" x14ac:dyDescent="0.25">
      <c r="A72" s="104"/>
      <c r="C72" s="177" t="s">
        <v>42</v>
      </c>
      <c r="D72" s="177"/>
      <c r="E72" s="177"/>
      <c r="F72" s="178"/>
      <c r="G72" s="52"/>
    </row>
    <row r="73" spans="1:7" x14ac:dyDescent="0.25">
      <c r="A73" s="104"/>
      <c r="C73" s="87"/>
      <c r="D73" s="87"/>
      <c r="E73" s="87"/>
      <c r="F73" s="87"/>
    </row>
    <row r="74" spans="1:7" ht="30" customHeight="1" x14ac:dyDescent="0.25">
      <c r="A74" s="104"/>
      <c r="C74" s="177" t="s">
        <v>43</v>
      </c>
      <c r="D74" s="177"/>
      <c r="E74" s="177"/>
      <c r="F74" s="178"/>
      <c r="G74" s="52"/>
    </row>
    <row r="75" spans="1:7" x14ac:dyDescent="0.25">
      <c r="A75" s="104"/>
      <c r="C75" s="87"/>
      <c r="D75" s="87"/>
      <c r="E75" s="87"/>
      <c r="F75" s="87"/>
    </row>
    <row r="76" spans="1:7" ht="79.5" customHeight="1" x14ac:dyDescent="0.25">
      <c r="A76" s="104"/>
      <c r="C76" s="177" t="s">
        <v>66</v>
      </c>
      <c r="D76" s="177"/>
      <c r="E76" s="177"/>
      <c r="F76" s="177"/>
    </row>
    <row r="77" spans="1:7" x14ac:dyDescent="0.25">
      <c r="A77" s="104"/>
      <c r="C77" s="181" t="s">
        <v>46</v>
      </c>
      <c r="D77" s="181"/>
      <c r="E77" s="181"/>
      <c r="F77" s="185"/>
      <c r="G77" s="52"/>
    </row>
    <row r="78" spans="1:7" x14ac:dyDescent="0.25">
      <c r="A78" s="104"/>
      <c r="C78" s="181" t="s">
        <v>54</v>
      </c>
      <c r="D78" s="181"/>
      <c r="E78" s="181"/>
      <c r="F78" s="185"/>
      <c r="G78" s="52"/>
    </row>
    <row r="79" spans="1:7" x14ac:dyDescent="0.25">
      <c r="A79" s="104"/>
      <c r="C79" s="181" t="s">
        <v>47</v>
      </c>
      <c r="D79" s="181"/>
      <c r="E79" s="181"/>
      <c r="F79" s="185"/>
      <c r="G79" s="52"/>
    </row>
    <row r="80" spans="1:7" x14ac:dyDescent="0.25">
      <c r="A80" s="104"/>
      <c r="C80" s="181" t="s">
        <v>48</v>
      </c>
      <c r="D80" s="181"/>
      <c r="E80" s="181"/>
      <c r="F80" s="185"/>
      <c r="G80" s="52"/>
    </row>
    <row r="81" spans="1:8" x14ac:dyDescent="0.25">
      <c r="A81" s="104"/>
      <c r="C81" s="181" t="s">
        <v>49</v>
      </c>
      <c r="D81" s="181"/>
      <c r="E81" s="181"/>
      <c r="F81" s="185"/>
      <c r="G81" s="52"/>
    </row>
    <row r="82" spans="1:8" x14ac:dyDescent="0.25">
      <c r="A82" s="104"/>
      <c r="C82" s="181" t="s">
        <v>50</v>
      </c>
      <c r="D82" s="181"/>
      <c r="E82" s="181"/>
      <c r="F82" s="185"/>
      <c r="G82" s="52"/>
    </row>
    <row r="83" spans="1:8" x14ac:dyDescent="0.25">
      <c r="A83" s="104"/>
      <c r="C83" s="181" t="s">
        <v>53</v>
      </c>
      <c r="D83" s="181"/>
      <c r="E83" s="181"/>
      <c r="F83" s="185"/>
      <c r="G83" s="52"/>
    </row>
    <row r="84" spans="1:8" x14ac:dyDescent="0.25">
      <c r="A84" s="104"/>
      <c r="C84" s="181" t="s">
        <v>52</v>
      </c>
      <c r="D84" s="181"/>
      <c r="E84" s="181"/>
      <c r="F84" s="185"/>
      <c r="G84" s="52"/>
    </row>
    <row r="85" spans="1:8" x14ac:dyDescent="0.25">
      <c r="A85" s="104"/>
      <c r="C85" s="181" t="s">
        <v>51</v>
      </c>
      <c r="D85" s="181"/>
      <c r="E85" s="181"/>
      <c r="F85" s="185"/>
      <c r="G85" s="52"/>
    </row>
    <row r="86" spans="1:8" x14ac:dyDescent="0.25">
      <c r="A86" s="104"/>
      <c r="C86" s="87"/>
      <c r="D86" s="87"/>
      <c r="E86" s="87"/>
      <c r="F86" s="87"/>
    </row>
    <row r="87" spans="1:8" ht="60" customHeight="1" x14ac:dyDescent="0.25">
      <c r="A87" s="104"/>
      <c r="C87" s="177" t="s">
        <v>55</v>
      </c>
      <c r="D87" s="181"/>
      <c r="E87" s="181"/>
      <c r="F87" s="185"/>
      <c r="G87" s="52"/>
    </row>
    <row r="88" spans="1:8" x14ac:dyDescent="0.25">
      <c r="A88" s="104"/>
      <c r="C88" s="186" t="s">
        <v>237</v>
      </c>
      <c r="D88" s="181"/>
      <c r="E88" s="181"/>
      <c r="F88" s="181"/>
    </row>
    <row r="89" spans="1:8" x14ac:dyDescent="0.25">
      <c r="A89" s="104"/>
      <c r="C89" s="87"/>
      <c r="D89" s="87"/>
      <c r="E89" s="87"/>
      <c r="F89" s="87"/>
    </row>
    <row r="90" spans="1:8" ht="60.75" customHeight="1" x14ac:dyDescent="0.25">
      <c r="A90" s="104"/>
      <c r="C90" s="177" t="s">
        <v>68</v>
      </c>
      <c r="D90" s="181"/>
      <c r="E90" s="181"/>
      <c r="F90" s="185"/>
      <c r="G90" s="52"/>
    </row>
    <row r="91" spans="1:8" x14ac:dyDescent="0.25">
      <c r="A91" s="104"/>
      <c r="C91" s="87"/>
      <c r="D91" s="87"/>
      <c r="E91" s="87"/>
      <c r="F91" s="87"/>
    </row>
    <row r="92" spans="1:8" ht="30.75" customHeight="1" x14ac:dyDescent="0.25">
      <c r="A92" s="104"/>
      <c r="C92" s="177" t="s">
        <v>70</v>
      </c>
      <c r="D92" s="181"/>
      <c r="E92" s="181"/>
      <c r="F92" s="185"/>
      <c r="G92" s="52"/>
    </row>
    <row r="93" spans="1:8" x14ac:dyDescent="0.25">
      <c r="A93" s="104"/>
      <c r="B93" s="102"/>
      <c r="C93" s="106"/>
      <c r="D93" s="106"/>
      <c r="E93" s="106"/>
      <c r="F93" s="106"/>
      <c r="G93" s="102"/>
      <c r="H93" s="102"/>
    </row>
    <row r="94" spans="1:8" x14ac:dyDescent="0.25">
      <c r="A94" s="104"/>
      <c r="C94" s="87"/>
      <c r="D94" s="87"/>
      <c r="E94" s="87"/>
      <c r="F94" s="87"/>
    </row>
    <row r="95" spans="1:8" ht="18.75" x14ac:dyDescent="0.3">
      <c r="A95" s="104"/>
      <c r="B95" s="179" t="s">
        <v>310</v>
      </c>
      <c r="C95" s="179"/>
      <c r="D95" s="179"/>
      <c r="E95" s="179"/>
      <c r="F95" s="179"/>
      <c r="G95" s="179"/>
    </row>
    <row r="96" spans="1:8" x14ac:dyDescent="0.25">
      <c r="A96" s="104"/>
      <c r="C96" s="87"/>
      <c r="D96" s="87"/>
      <c r="E96" s="87"/>
      <c r="F96" s="87"/>
    </row>
    <row r="97" spans="1:7" ht="166.5" customHeight="1" x14ac:dyDescent="0.25">
      <c r="A97" s="104"/>
      <c r="B97" s="181" t="s">
        <v>385</v>
      </c>
      <c r="C97" s="181"/>
      <c r="D97" s="181"/>
      <c r="E97" s="181"/>
      <c r="F97" s="181"/>
      <c r="G97" s="181"/>
    </row>
    <row r="98" spans="1:7" x14ac:dyDescent="0.25">
      <c r="A98" s="104"/>
      <c r="C98" s="87"/>
      <c r="D98" s="87"/>
      <c r="E98" s="87"/>
      <c r="F98" s="87"/>
    </row>
    <row r="99" spans="1:7" x14ac:dyDescent="0.25">
      <c r="A99" s="104"/>
      <c r="C99" s="177" t="s">
        <v>75</v>
      </c>
      <c r="D99" s="177"/>
      <c r="E99" s="177"/>
      <c r="F99" s="178"/>
      <c r="G99" s="52"/>
    </row>
    <row r="100" spans="1:7" x14ac:dyDescent="0.25">
      <c r="A100" s="104"/>
      <c r="C100" s="183" t="s">
        <v>77</v>
      </c>
      <c r="D100" s="183"/>
      <c r="E100" s="183"/>
      <c r="F100" s="183"/>
    </row>
    <row r="101" spans="1:7" x14ac:dyDescent="0.25">
      <c r="A101" s="104"/>
      <c r="C101" s="183" t="s">
        <v>76</v>
      </c>
      <c r="D101" s="183"/>
      <c r="E101" s="183"/>
      <c r="F101" s="183"/>
    </row>
    <row r="102" spans="1:7" x14ac:dyDescent="0.25">
      <c r="A102" s="104"/>
      <c r="C102" s="87"/>
      <c r="D102" s="87"/>
      <c r="E102" s="87"/>
      <c r="F102" s="87"/>
    </row>
    <row r="103" spans="1:7" x14ac:dyDescent="0.25">
      <c r="A103" s="104"/>
      <c r="C103" s="177" t="s">
        <v>78</v>
      </c>
      <c r="D103" s="177"/>
      <c r="E103" s="177"/>
      <c r="F103" s="178"/>
      <c r="G103" s="52"/>
    </row>
    <row r="104" spans="1:7" ht="30.75" customHeight="1" x14ac:dyDescent="0.25">
      <c r="A104" s="104"/>
      <c r="C104" s="183" t="s">
        <v>386</v>
      </c>
      <c r="D104" s="183"/>
      <c r="E104" s="183"/>
      <c r="F104" s="183"/>
    </row>
    <row r="105" spans="1:7" ht="59.25" customHeight="1" x14ac:dyDescent="0.25">
      <c r="A105" s="104"/>
      <c r="C105" s="183" t="s">
        <v>262</v>
      </c>
      <c r="D105" s="183"/>
      <c r="E105" s="183"/>
      <c r="F105" s="183"/>
    </row>
    <row r="106" spans="1:7" x14ac:dyDescent="0.25">
      <c r="A106" s="104"/>
      <c r="C106" s="87"/>
      <c r="D106" s="87"/>
      <c r="E106" s="87"/>
      <c r="F106" s="87"/>
    </row>
    <row r="107" spans="1:7" x14ac:dyDescent="0.25">
      <c r="A107" s="104"/>
      <c r="C107" s="177" t="s">
        <v>80</v>
      </c>
      <c r="D107" s="177"/>
      <c r="E107" s="177"/>
      <c r="F107" s="178"/>
      <c r="G107" s="52"/>
    </row>
    <row r="108" spans="1:7" ht="45" customHeight="1" x14ac:dyDescent="0.25">
      <c r="A108" s="104"/>
      <c r="C108" s="183" t="s">
        <v>81</v>
      </c>
      <c r="D108" s="183"/>
      <c r="E108" s="183"/>
      <c r="F108" s="183"/>
    </row>
    <row r="109" spans="1:7" ht="31.5" customHeight="1" x14ac:dyDescent="0.25">
      <c r="A109" s="104"/>
      <c r="C109" s="183" t="s">
        <v>387</v>
      </c>
      <c r="D109" s="183"/>
      <c r="E109" s="183"/>
      <c r="F109" s="183"/>
    </row>
    <row r="110" spans="1:7" x14ac:dyDescent="0.25">
      <c r="A110" s="104"/>
      <c r="C110" s="87"/>
      <c r="D110" s="87"/>
      <c r="E110" s="87"/>
      <c r="F110" s="87"/>
    </row>
    <row r="111" spans="1:7" ht="29.25" customHeight="1" x14ac:dyDescent="0.25">
      <c r="A111" s="104"/>
      <c r="C111" s="177" t="s">
        <v>82</v>
      </c>
      <c r="D111" s="177"/>
      <c r="E111" s="177"/>
      <c r="F111" s="178"/>
      <c r="G111" s="52"/>
    </row>
    <row r="112" spans="1:7" ht="30.75" customHeight="1" x14ac:dyDescent="0.25">
      <c r="A112" s="104"/>
      <c r="C112" s="183" t="s">
        <v>83</v>
      </c>
      <c r="D112" s="183"/>
      <c r="E112" s="183"/>
      <c r="F112" s="183"/>
    </row>
    <row r="113" spans="1:8" x14ac:dyDescent="0.25">
      <c r="A113" s="104"/>
      <c r="C113" s="87"/>
      <c r="D113" s="87"/>
      <c r="E113" s="87"/>
      <c r="F113" s="87"/>
    </row>
    <row r="114" spans="1:8" ht="28.5" customHeight="1" x14ac:dyDescent="0.25">
      <c r="A114" s="104"/>
      <c r="C114" s="177" t="s">
        <v>388</v>
      </c>
      <c r="D114" s="177"/>
      <c r="E114" s="177"/>
      <c r="F114" s="178"/>
      <c r="G114" s="52"/>
    </row>
    <row r="115" spans="1:8" ht="60.75" customHeight="1" x14ac:dyDescent="0.25">
      <c r="A115" s="104"/>
      <c r="C115" s="183" t="s">
        <v>389</v>
      </c>
      <c r="D115" s="183"/>
      <c r="E115" s="183"/>
      <c r="F115" s="183"/>
    </row>
    <row r="116" spans="1:8" x14ac:dyDescent="0.25">
      <c r="A116" s="104"/>
      <c r="B116" s="102"/>
      <c r="C116" s="106"/>
      <c r="D116" s="106"/>
      <c r="E116" s="106"/>
      <c r="F116" s="106"/>
      <c r="G116" s="102"/>
      <c r="H116" s="102"/>
    </row>
    <row r="117" spans="1:8" x14ac:dyDescent="0.25">
      <c r="A117" s="104"/>
      <c r="C117" s="87"/>
      <c r="D117" s="87"/>
      <c r="E117" s="87"/>
      <c r="F117" s="87"/>
    </row>
    <row r="118" spans="1:8" ht="18.75" x14ac:dyDescent="0.3">
      <c r="A118" s="104"/>
      <c r="B118" s="179" t="s">
        <v>311</v>
      </c>
      <c r="C118" s="179"/>
      <c r="D118" s="179"/>
      <c r="E118" s="179"/>
      <c r="F118" s="179"/>
      <c r="G118" s="179"/>
    </row>
    <row r="119" spans="1:8" x14ac:dyDescent="0.25">
      <c r="A119" s="104"/>
      <c r="C119" s="87"/>
      <c r="D119" s="87"/>
      <c r="E119" s="87"/>
      <c r="F119" s="87"/>
    </row>
    <row r="120" spans="1:8" ht="77.25" customHeight="1" x14ac:dyDescent="0.25">
      <c r="A120" s="104"/>
      <c r="B120" s="181" t="s">
        <v>390</v>
      </c>
      <c r="C120" s="181"/>
      <c r="D120" s="181"/>
      <c r="E120" s="181"/>
      <c r="F120" s="181"/>
      <c r="G120" s="181"/>
    </row>
    <row r="121" spans="1:8" x14ac:dyDescent="0.25">
      <c r="A121" s="104"/>
      <c r="C121" s="87"/>
      <c r="D121" s="87"/>
      <c r="E121" s="87"/>
      <c r="F121" s="87"/>
    </row>
    <row r="122" spans="1:8" x14ac:dyDescent="0.25">
      <c r="A122" s="104"/>
      <c r="C122" s="177" t="s">
        <v>86</v>
      </c>
      <c r="D122" s="177"/>
      <c r="E122" s="177"/>
      <c r="F122" s="178"/>
      <c r="G122" s="52"/>
    </row>
    <row r="123" spans="1:8" x14ac:dyDescent="0.25">
      <c r="A123" s="104"/>
      <c r="C123" s="177" t="s">
        <v>87</v>
      </c>
      <c r="D123" s="177"/>
      <c r="E123" s="177"/>
      <c r="F123" s="178"/>
      <c r="G123" s="52"/>
    </row>
    <row r="124" spans="1:8" x14ac:dyDescent="0.25">
      <c r="A124" s="104"/>
      <c r="C124" s="87"/>
      <c r="D124" s="87"/>
      <c r="E124" s="87"/>
      <c r="F124" s="87"/>
    </row>
    <row r="125" spans="1:8" ht="45" customHeight="1" x14ac:dyDescent="0.25">
      <c r="A125" s="104"/>
      <c r="C125" s="177" t="s">
        <v>91</v>
      </c>
      <c r="D125" s="177"/>
      <c r="E125" s="177"/>
      <c r="F125" s="178"/>
      <c r="G125" s="52"/>
    </row>
    <row r="126" spans="1:8" x14ac:dyDescent="0.25">
      <c r="A126" s="104"/>
      <c r="C126" s="87"/>
      <c r="D126" s="87"/>
      <c r="E126" s="87"/>
      <c r="F126" s="87"/>
    </row>
    <row r="127" spans="1:8" ht="74.25" customHeight="1" x14ac:dyDescent="0.25">
      <c r="A127" s="104"/>
      <c r="C127" s="177" t="s">
        <v>391</v>
      </c>
      <c r="D127" s="177"/>
      <c r="E127" s="177"/>
      <c r="F127" s="178"/>
      <c r="G127" s="52"/>
    </row>
    <row r="128" spans="1:8" x14ac:dyDescent="0.25">
      <c r="A128" s="104"/>
      <c r="C128" s="87"/>
      <c r="D128" s="87"/>
      <c r="E128" s="87"/>
      <c r="F128" s="87"/>
    </row>
    <row r="129" spans="1:7" x14ac:dyDescent="0.25">
      <c r="A129" s="104"/>
      <c r="C129" s="177" t="s">
        <v>458</v>
      </c>
      <c r="D129" s="177"/>
      <c r="E129" s="177"/>
      <c r="F129" s="178"/>
      <c r="G129" s="52"/>
    </row>
    <row r="130" spans="1:7" x14ac:dyDescent="0.25">
      <c r="A130" s="104"/>
      <c r="C130" s="87"/>
      <c r="D130" s="87"/>
      <c r="E130" s="87"/>
      <c r="F130" s="87"/>
    </row>
    <row r="131" spans="1:7" ht="30.75" customHeight="1" x14ac:dyDescent="0.25">
      <c r="A131" s="104"/>
      <c r="C131" s="177" t="s">
        <v>392</v>
      </c>
      <c r="D131" s="177"/>
      <c r="E131" s="177"/>
      <c r="F131" s="178"/>
      <c r="G131" s="52"/>
    </row>
    <row r="132" spans="1:7" ht="30" customHeight="1" x14ac:dyDescent="0.25">
      <c r="A132" s="104"/>
      <c r="C132" s="177" t="s">
        <v>393</v>
      </c>
      <c r="D132" s="177"/>
      <c r="E132" s="177"/>
      <c r="F132" s="178"/>
      <c r="G132" s="52"/>
    </row>
    <row r="133" spans="1:7" x14ac:dyDescent="0.25">
      <c r="A133" s="104"/>
      <c r="C133" s="87"/>
      <c r="D133" s="87"/>
      <c r="E133" s="87"/>
      <c r="F133" s="87"/>
    </row>
    <row r="134" spans="1:7" x14ac:dyDescent="0.25">
      <c r="A134" s="104"/>
      <c r="C134" s="87"/>
      <c r="D134" s="87"/>
      <c r="E134" s="87"/>
      <c r="F134" s="87"/>
    </row>
    <row r="135" spans="1:7" ht="18.75" x14ac:dyDescent="0.3">
      <c r="A135" s="104"/>
      <c r="B135" s="179" t="s">
        <v>312</v>
      </c>
      <c r="C135" s="179"/>
      <c r="D135" s="179"/>
      <c r="E135" s="179"/>
      <c r="F135" s="179"/>
      <c r="G135" s="179"/>
    </row>
    <row r="136" spans="1:7" x14ac:dyDescent="0.25">
      <c r="A136" s="104"/>
      <c r="C136" s="87"/>
      <c r="D136" s="87"/>
      <c r="E136" s="87"/>
      <c r="F136" s="87"/>
    </row>
    <row r="137" spans="1:7" x14ac:dyDescent="0.25">
      <c r="A137" s="104"/>
      <c r="B137" s="181" t="s">
        <v>96</v>
      </c>
      <c r="C137" s="181"/>
      <c r="D137" s="181"/>
      <c r="E137" s="181"/>
      <c r="F137" s="181"/>
      <c r="G137" s="181"/>
    </row>
    <row r="138" spans="1:7" x14ac:dyDescent="0.25">
      <c r="A138" s="104"/>
      <c r="C138" s="87"/>
      <c r="D138" s="87"/>
      <c r="E138" s="87"/>
      <c r="F138" s="87"/>
    </row>
    <row r="139" spans="1:7" ht="60.75" customHeight="1" x14ac:dyDescent="0.25">
      <c r="A139" s="104"/>
      <c r="C139" s="177" t="s">
        <v>394</v>
      </c>
      <c r="D139" s="177"/>
      <c r="E139" s="177"/>
      <c r="F139" s="178"/>
      <c r="G139" s="52"/>
    </row>
    <row r="140" spans="1:7" x14ac:dyDescent="0.25">
      <c r="A140" s="104"/>
      <c r="C140" s="87"/>
      <c r="D140" s="87"/>
      <c r="E140" s="87"/>
      <c r="F140" s="87"/>
    </row>
    <row r="141" spans="1:7" ht="47.25" customHeight="1" x14ac:dyDescent="0.25">
      <c r="A141" s="104"/>
      <c r="C141" s="177" t="s">
        <v>395</v>
      </c>
      <c r="D141" s="177"/>
      <c r="E141" s="177"/>
      <c r="F141" s="178"/>
      <c r="G141" s="52"/>
    </row>
    <row r="142" spans="1:7" x14ac:dyDescent="0.25">
      <c r="A142" s="104"/>
      <c r="C142" s="87"/>
      <c r="D142" s="87"/>
      <c r="E142" s="87"/>
      <c r="F142" s="87"/>
    </row>
    <row r="143" spans="1:7" ht="45.75" customHeight="1" x14ac:dyDescent="0.25">
      <c r="A143" s="104"/>
      <c r="C143" s="177" t="s">
        <v>396</v>
      </c>
      <c r="D143" s="177"/>
      <c r="E143" s="177"/>
      <c r="F143" s="178"/>
      <c r="G143" s="52"/>
    </row>
    <row r="144" spans="1:7" x14ac:dyDescent="0.25">
      <c r="A144" s="104"/>
      <c r="C144" s="87"/>
      <c r="D144" s="87"/>
      <c r="E144" s="87"/>
      <c r="F144" s="87"/>
    </row>
    <row r="145" spans="1:8" ht="44.25" customHeight="1" x14ac:dyDescent="0.25">
      <c r="A145" s="104"/>
      <c r="C145" s="177" t="s">
        <v>397</v>
      </c>
      <c r="D145" s="177"/>
      <c r="E145" s="177"/>
      <c r="F145" s="178"/>
      <c r="G145" s="52"/>
    </row>
    <row r="146" spans="1:8" x14ac:dyDescent="0.25">
      <c r="A146" s="104"/>
      <c r="C146" s="87"/>
      <c r="D146" s="87"/>
      <c r="E146" s="87"/>
      <c r="F146" s="87"/>
    </row>
    <row r="147" spans="1:8" ht="43.5" customHeight="1" x14ac:dyDescent="0.25">
      <c r="A147" s="104"/>
      <c r="C147" s="177" t="s">
        <v>398</v>
      </c>
      <c r="D147" s="177"/>
      <c r="E147" s="177"/>
      <c r="F147" s="178"/>
      <c r="G147" s="52"/>
    </row>
    <row r="148" spans="1:8" x14ac:dyDescent="0.25">
      <c r="A148" s="104"/>
      <c r="C148" s="87"/>
      <c r="D148" s="87"/>
      <c r="E148" s="87"/>
      <c r="F148" s="87"/>
    </row>
    <row r="149" spans="1:8" ht="44.25" customHeight="1" x14ac:dyDescent="0.25">
      <c r="A149" s="104"/>
      <c r="C149" s="177" t="s">
        <v>97</v>
      </c>
      <c r="D149" s="177"/>
      <c r="E149" s="177"/>
      <c r="F149" s="178"/>
      <c r="G149" s="52"/>
    </row>
    <row r="150" spans="1:8" x14ac:dyDescent="0.25">
      <c r="A150" s="108"/>
      <c r="B150" s="102"/>
      <c r="C150" s="106"/>
      <c r="D150" s="106"/>
      <c r="E150" s="106"/>
      <c r="F150" s="106"/>
      <c r="G150" s="102"/>
      <c r="H150" s="102"/>
    </row>
    <row r="151" spans="1:8" x14ac:dyDescent="0.25">
      <c r="C151" s="87"/>
      <c r="D151" s="87"/>
      <c r="E151" s="87"/>
      <c r="F151" s="87"/>
    </row>
    <row r="152" spans="1:8" ht="23.25" x14ac:dyDescent="0.35">
      <c r="A152" s="109"/>
      <c r="B152" s="206" t="s">
        <v>200</v>
      </c>
      <c r="C152" s="206"/>
      <c r="D152" s="206"/>
      <c r="E152" s="206"/>
      <c r="F152" s="206"/>
      <c r="G152" s="206"/>
      <c r="H152" s="109"/>
    </row>
    <row r="153" spans="1:8" x14ac:dyDescent="0.25">
      <c r="A153" s="109"/>
      <c r="C153" s="87"/>
      <c r="D153" s="87"/>
      <c r="E153" s="87"/>
      <c r="F153" s="87"/>
    </row>
    <row r="154" spans="1:8" ht="18.75" x14ac:dyDescent="0.3">
      <c r="A154" s="109"/>
      <c r="B154" s="179" t="s">
        <v>313</v>
      </c>
      <c r="C154" s="179"/>
      <c r="D154" s="179"/>
      <c r="E154" s="179"/>
      <c r="F154" s="179"/>
      <c r="G154" s="179"/>
    </row>
    <row r="155" spans="1:8" x14ac:dyDescent="0.25">
      <c r="A155" s="109"/>
      <c r="C155" s="87"/>
      <c r="D155" s="87"/>
      <c r="E155" s="87"/>
      <c r="F155" s="87"/>
    </row>
    <row r="156" spans="1:8" ht="93.75" customHeight="1" x14ac:dyDescent="0.25">
      <c r="A156" s="109"/>
      <c r="B156" s="181" t="s">
        <v>441</v>
      </c>
      <c r="C156" s="181"/>
      <c r="D156" s="181"/>
      <c r="E156" s="181"/>
      <c r="F156" s="181"/>
      <c r="G156" s="181"/>
    </row>
    <row r="157" spans="1:8" x14ac:dyDescent="0.25">
      <c r="A157" s="109"/>
      <c r="C157" s="87"/>
      <c r="D157" s="87"/>
      <c r="E157" s="87"/>
      <c r="F157" s="87"/>
    </row>
    <row r="158" spans="1:8" ht="46.5" customHeight="1" x14ac:dyDescent="0.25">
      <c r="A158" s="109"/>
      <c r="C158" s="177" t="s">
        <v>100</v>
      </c>
      <c r="D158" s="177"/>
      <c r="E158" s="177"/>
      <c r="F158" s="178"/>
      <c r="G158" s="128"/>
    </row>
    <row r="159" spans="1:8" ht="45" customHeight="1" x14ac:dyDescent="0.25">
      <c r="A159" s="109"/>
      <c r="C159" s="180" t="s">
        <v>263</v>
      </c>
      <c r="D159" s="180"/>
      <c r="E159" s="180"/>
      <c r="F159" s="180"/>
    </row>
    <row r="160" spans="1:8" x14ac:dyDescent="0.25">
      <c r="A160" s="109"/>
      <c r="B160" s="102"/>
      <c r="C160" s="106"/>
      <c r="D160" s="106"/>
      <c r="E160" s="106"/>
      <c r="F160" s="106"/>
      <c r="G160" s="102"/>
      <c r="H160" s="102"/>
    </row>
    <row r="161" spans="1:8" x14ac:dyDescent="0.25">
      <c r="A161" s="109"/>
      <c r="C161" s="87"/>
      <c r="D161" s="87"/>
      <c r="E161" s="87"/>
      <c r="F161" s="87"/>
    </row>
    <row r="162" spans="1:8" ht="18.75" x14ac:dyDescent="0.3">
      <c r="A162" s="109"/>
      <c r="B162" s="192" t="s">
        <v>314</v>
      </c>
      <c r="C162" s="192"/>
      <c r="D162" s="192"/>
      <c r="E162" s="192"/>
      <c r="F162" s="192"/>
      <c r="G162" s="192"/>
    </row>
    <row r="163" spans="1:8" x14ac:dyDescent="0.25">
      <c r="A163" s="109"/>
      <c r="C163" s="87"/>
      <c r="D163" s="87"/>
      <c r="E163" s="87"/>
      <c r="F163" s="87"/>
    </row>
    <row r="164" spans="1:8" ht="31.5" customHeight="1" x14ac:dyDescent="0.25">
      <c r="A164" s="109"/>
      <c r="B164" s="181" t="s">
        <v>406</v>
      </c>
      <c r="C164" s="181"/>
      <c r="D164" s="181"/>
      <c r="E164" s="181"/>
      <c r="F164" s="181"/>
      <c r="G164" s="181"/>
    </row>
    <row r="165" spans="1:8" x14ac:dyDescent="0.25">
      <c r="A165" s="109"/>
      <c r="C165" s="87"/>
      <c r="D165" s="87"/>
      <c r="E165" s="87"/>
      <c r="F165" s="87"/>
    </row>
    <row r="166" spans="1:8" x14ac:dyDescent="0.25">
      <c r="A166" s="109"/>
      <c r="C166" s="177" t="s">
        <v>103</v>
      </c>
      <c r="D166" s="177"/>
      <c r="E166" s="177"/>
      <c r="F166" s="177"/>
    </row>
    <row r="167" spans="1:8" x14ac:dyDescent="0.25">
      <c r="A167" s="109"/>
      <c r="C167" s="177" t="s">
        <v>106</v>
      </c>
      <c r="D167" s="177"/>
      <c r="E167" s="177"/>
      <c r="F167" s="178"/>
      <c r="G167" s="128"/>
      <c r="H167" s="80" t="s">
        <v>187</v>
      </c>
    </row>
    <row r="168" spans="1:8" x14ac:dyDescent="0.25">
      <c r="A168" s="109"/>
      <c r="C168" s="180" t="s">
        <v>238</v>
      </c>
      <c r="D168" s="180"/>
      <c r="E168" s="180"/>
      <c r="F168" s="180"/>
    </row>
    <row r="169" spans="1:8" ht="61.5" customHeight="1" x14ac:dyDescent="0.25">
      <c r="A169" s="109"/>
      <c r="C169" s="180" t="s">
        <v>401</v>
      </c>
      <c r="D169" s="180"/>
      <c r="E169" s="180"/>
      <c r="F169" s="180"/>
    </row>
    <row r="170" spans="1:8" x14ac:dyDescent="0.25">
      <c r="A170" s="109"/>
      <c r="C170" s="110"/>
      <c r="D170" s="110"/>
      <c r="E170" s="110"/>
      <c r="F170" s="110"/>
    </row>
    <row r="171" spans="1:8" x14ac:dyDescent="0.25">
      <c r="A171" s="109"/>
      <c r="C171" s="204" t="s">
        <v>104</v>
      </c>
      <c r="D171" s="204"/>
      <c r="E171" s="204"/>
      <c r="F171" s="204"/>
    </row>
    <row r="172" spans="1:8" ht="30" customHeight="1" x14ac:dyDescent="0.25">
      <c r="A172" s="109"/>
      <c r="C172" s="204" t="s">
        <v>444</v>
      </c>
      <c r="D172" s="204"/>
      <c r="E172" s="204"/>
      <c r="F172" s="205"/>
      <c r="G172" s="128"/>
    </row>
    <row r="173" spans="1:8" x14ac:dyDescent="0.25">
      <c r="A173" s="109"/>
      <c r="C173" s="180" t="s">
        <v>445</v>
      </c>
      <c r="D173" s="180"/>
      <c r="E173" s="180"/>
      <c r="F173" s="180"/>
    </row>
    <row r="174" spans="1:8" ht="30.75" customHeight="1" x14ac:dyDescent="0.25">
      <c r="A174" s="109"/>
      <c r="C174" s="180" t="s">
        <v>446</v>
      </c>
      <c r="D174" s="180"/>
      <c r="E174" s="180"/>
      <c r="F174" s="180"/>
    </row>
    <row r="175" spans="1:8" x14ac:dyDescent="0.25">
      <c r="A175" s="109"/>
      <c r="C175" s="110"/>
      <c r="D175" s="110"/>
      <c r="E175" s="110"/>
      <c r="F175" s="110"/>
      <c r="G175" s="110"/>
    </row>
    <row r="176" spans="1:8" x14ac:dyDescent="0.25">
      <c r="A176" s="109"/>
      <c r="C176" s="204" t="s">
        <v>405</v>
      </c>
      <c r="D176" s="204"/>
      <c r="E176" s="204"/>
      <c r="F176" s="205"/>
      <c r="G176" s="128"/>
      <c r="H176" s="80" t="s">
        <v>210</v>
      </c>
    </row>
    <row r="177" spans="1:8" ht="15" customHeight="1" x14ac:dyDescent="0.25">
      <c r="A177" s="109"/>
      <c r="C177" s="180" t="s">
        <v>445</v>
      </c>
      <c r="D177" s="180"/>
      <c r="E177" s="180"/>
      <c r="F177" s="180"/>
    </row>
    <row r="178" spans="1:8" ht="30.75" customHeight="1" x14ac:dyDescent="0.25">
      <c r="A178" s="109"/>
      <c r="C178" s="180" t="s">
        <v>402</v>
      </c>
      <c r="D178" s="180"/>
      <c r="E178" s="180"/>
      <c r="F178" s="180"/>
    </row>
    <row r="179" spans="1:8" x14ac:dyDescent="0.25">
      <c r="A179" s="109"/>
      <c r="C179" s="110"/>
      <c r="D179" s="110"/>
      <c r="E179" s="110"/>
      <c r="F179" s="110"/>
    </row>
    <row r="180" spans="1:8" x14ac:dyDescent="0.25">
      <c r="A180" s="109"/>
      <c r="C180" s="204" t="s">
        <v>239</v>
      </c>
      <c r="D180" s="204"/>
      <c r="E180" s="204"/>
      <c r="F180" s="204"/>
    </row>
    <row r="181" spans="1:8" x14ac:dyDescent="0.25">
      <c r="A181" s="109"/>
      <c r="C181" s="204" t="s">
        <v>407</v>
      </c>
      <c r="D181" s="204"/>
      <c r="E181" s="204"/>
      <c r="F181" s="205"/>
      <c r="G181" s="128"/>
      <c r="H181" s="80" t="s">
        <v>168</v>
      </c>
    </row>
    <row r="182" spans="1:8" ht="15" customHeight="1" x14ac:dyDescent="0.25">
      <c r="A182" s="109"/>
      <c r="C182" s="180" t="s">
        <v>445</v>
      </c>
      <c r="D182" s="180"/>
      <c r="E182" s="180"/>
      <c r="F182" s="180"/>
    </row>
    <row r="183" spans="1:8" ht="102" customHeight="1" x14ac:dyDescent="0.25">
      <c r="A183" s="109"/>
      <c r="C183" s="207" t="s">
        <v>408</v>
      </c>
      <c r="D183" s="207"/>
      <c r="E183" s="207"/>
      <c r="F183" s="207"/>
    </row>
    <row r="184" spans="1:8" x14ac:dyDescent="0.25">
      <c r="A184" s="109"/>
      <c r="B184" s="102"/>
      <c r="C184" s="111"/>
      <c r="D184" s="111"/>
      <c r="E184" s="111"/>
      <c r="F184" s="111"/>
      <c r="G184" s="102"/>
      <c r="H184" s="102"/>
    </row>
    <row r="185" spans="1:8" x14ac:dyDescent="0.25">
      <c r="A185" s="109"/>
      <c r="C185" s="87"/>
      <c r="D185" s="87"/>
      <c r="E185" s="87"/>
      <c r="F185" s="87"/>
    </row>
    <row r="186" spans="1:8" ht="18.75" x14ac:dyDescent="0.3">
      <c r="A186" s="109"/>
      <c r="B186" s="192" t="s">
        <v>315</v>
      </c>
      <c r="C186" s="192"/>
      <c r="D186" s="192"/>
      <c r="E186" s="192"/>
      <c r="F186" s="192"/>
      <c r="G186" s="192"/>
    </row>
    <row r="187" spans="1:8" x14ac:dyDescent="0.25">
      <c r="A187" s="109"/>
      <c r="C187" s="87"/>
      <c r="D187" s="87"/>
      <c r="E187" s="87"/>
      <c r="F187" s="87"/>
    </row>
    <row r="188" spans="1:8" ht="62.25" customHeight="1" x14ac:dyDescent="0.25">
      <c r="A188" s="109"/>
      <c r="B188" s="181" t="s">
        <v>409</v>
      </c>
      <c r="C188" s="181"/>
      <c r="D188" s="181"/>
      <c r="E188" s="181"/>
      <c r="F188" s="181"/>
      <c r="G188" s="181"/>
    </row>
    <row r="189" spans="1:8" x14ac:dyDescent="0.25">
      <c r="A189" s="109"/>
      <c r="C189" s="87"/>
      <c r="D189" s="87"/>
      <c r="E189" s="87"/>
      <c r="F189" s="87"/>
    </row>
    <row r="190" spans="1:8" x14ac:dyDescent="0.25">
      <c r="A190" s="109"/>
      <c r="C190" s="177" t="s">
        <v>188</v>
      </c>
      <c r="D190" s="177"/>
      <c r="E190" s="177"/>
      <c r="F190" s="178"/>
      <c r="G190" s="129"/>
    </row>
    <row r="191" spans="1:8" ht="30.75" customHeight="1" x14ac:dyDescent="0.25">
      <c r="A191" s="109"/>
      <c r="C191" s="183" t="s">
        <v>213</v>
      </c>
      <c r="D191" s="183"/>
      <c r="E191" s="183"/>
      <c r="F191" s="183"/>
    </row>
    <row r="192" spans="1:8" x14ac:dyDescent="0.25">
      <c r="A192" s="109"/>
      <c r="C192" s="203" t="s">
        <v>212</v>
      </c>
      <c r="D192" s="203"/>
      <c r="E192" s="203"/>
      <c r="F192" s="203"/>
    </row>
    <row r="193" spans="1:8" ht="90" customHeight="1" x14ac:dyDescent="0.25">
      <c r="A193" s="109"/>
      <c r="C193" s="183" t="s">
        <v>410</v>
      </c>
      <c r="D193" s="183"/>
      <c r="E193" s="183"/>
      <c r="F193" s="183"/>
    </row>
    <row r="194" spans="1:8" x14ac:dyDescent="0.25">
      <c r="A194" s="109"/>
      <c r="C194" s="87"/>
      <c r="D194" s="87"/>
      <c r="E194" s="87"/>
      <c r="F194" s="87"/>
    </row>
    <row r="195" spans="1:8" x14ac:dyDescent="0.25">
      <c r="A195" s="109"/>
      <c r="C195" s="204" t="s">
        <v>189</v>
      </c>
      <c r="D195" s="204"/>
      <c r="E195" s="204"/>
      <c r="F195" s="205"/>
      <c r="G195" s="129"/>
    </row>
    <row r="196" spans="1:8" ht="29.25" customHeight="1" x14ac:dyDescent="0.25">
      <c r="A196" s="109"/>
      <c r="C196" s="180" t="s">
        <v>213</v>
      </c>
      <c r="D196" s="180"/>
      <c r="E196" s="180"/>
      <c r="F196" s="180"/>
    </row>
    <row r="197" spans="1:8" x14ac:dyDescent="0.25">
      <c r="A197" s="109"/>
      <c r="C197" s="203" t="s">
        <v>212</v>
      </c>
      <c r="D197" s="203"/>
      <c r="E197" s="203"/>
      <c r="F197" s="203"/>
    </row>
    <row r="198" spans="1:8" ht="75" customHeight="1" x14ac:dyDescent="0.25">
      <c r="A198" s="109"/>
      <c r="C198" s="183" t="s">
        <v>411</v>
      </c>
      <c r="D198" s="183"/>
      <c r="E198" s="183"/>
      <c r="F198" s="183"/>
    </row>
    <row r="199" spans="1:8" x14ac:dyDescent="0.25">
      <c r="A199" s="109"/>
      <c r="B199" s="102"/>
      <c r="C199" s="106"/>
      <c r="D199" s="106"/>
      <c r="E199" s="106"/>
      <c r="F199" s="106"/>
      <c r="G199" s="102"/>
      <c r="H199" s="102"/>
    </row>
    <row r="200" spans="1:8" x14ac:dyDescent="0.25">
      <c r="A200" s="109"/>
      <c r="C200" s="87"/>
      <c r="D200" s="87"/>
      <c r="E200" s="87"/>
      <c r="F200" s="87"/>
    </row>
    <row r="201" spans="1:8" ht="18.75" x14ac:dyDescent="0.3">
      <c r="A201" s="109"/>
      <c r="B201" s="179" t="s">
        <v>316</v>
      </c>
      <c r="C201" s="179"/>
      <c r="D201" s="179"/>
      <c r="E201" s="179"/>
      <c r="F201" s="179"/>
      <c r="G201" s="179"/>
    </row>
    <row r="202" spans="1:8" x14ac:dyDescent="0.25">
      <c r="A202" s="109"/>
      <c r="C202" s="87"/>
      <c r="D202" s="87"/>
      <c r="E202" s="87"/>
      <c r="F202" s="87"/>
    </row>
    <row r="203" spans="1:8" ht="36.75" customHeight="1" x14ac:dyDescent="0.25">
      <c r="A203" s="109"/>
      <c r="B203" s="181" t="s">
        <v>412</v>
      </c>
      <c r="C203" s="181"/>
      <c r="D203" s="181"/>
      <c r="E203" s="181"/>
      <c r="F203" s="181"/>
      <c r="G203" s="181"/>
    </row>
    <row r="204" spans="1:8" x14ac:dyDescent="0.25">
      <c r="A204" s="109"/>
      <c r="C204" s="87"/>
      <c r="D204" s="87"/>
      <c r="E204" s="87"/>
      <c r="F204" s="87"/>
    </row>
    <row r="205" spans="1:8" ht="30.75" customHeight="1" x14ac:dyDescent="0.25">
      <c r="A205" s="109"/>
      <c r="C205" s="177" t="s">
        <v>117</v>
      </c>
      <c r="D205" s="177"/>
      <c r="E205" s="177"/>
      <c r="F205" s="178"/>
      <c r="G205" s="52"/>
    </row>
    <row r="206" spans="1:8" ht="31.5" customHeight="1" x14ac:dyDescent="0.25">
      <c r="A206" s="109"/>
      <c r="C206" s="197" t="s">
        <v>447</v>
      </c>
      <c r="D206" s="197"/>
      <c r="E206" s="197"/>
      <c r="F206" s="198"/>
      <c r="G206" s="52"/>
    </row>
    <row r="207" spans="1:8" x14ac:dyDescent="0.25">
      <c r="A207" s="109"/>
      <c r="C207" s="199" t="str">
        <f>IF(G206="yes","Please continue to Questions 2 and 3",IF(G206="no","Please proceed to the next measure: Transit Travel Shed",""))</f>
        <v/>
      </c>
      <c r="D207" s="200"/>
      <c r="E207" s="200"/>
      <c r="F207" s="201"/>
    </row>
    <row r="208" spans="1:8" x14ac:dyDescent="0.25">
      <c r="A208" s="109"/>
      <c r="C208" s="87"/>
      <c r="D208" s="87"/>
      <c r="E208" s="87"/>
      <c r="F208" s="87"/>
    </row>
    <row r="209" spans="1:8" ht="47.25" customHeight="1" x14ac:dyDescent="0.25">
      <c r="A209" s="109"/>
      <c r="C209" s="177" t="s">
        <v>459</v>
      </c>
      <c r="D209" s="177"/>
      <c r="E209" s="177"/>
      <c r="F209" s="178"/>
      <c r="G209" s="52"/>
    </row>
    <row r="210" spans="1:8" ht="15" customHeight="1" x14ac:dyDescent="0.25">
      <c r="A210" s="109"/>
      <c r="C210" s="208" t="s">
        <v>116</v>
      </c>
      <c r="D210" s="208"/>
      <c r="E210" s="208"/>
      <c r="F210" s="209"/>
      <c r="G210" s="202"/>
      <c r="H210" s="202"/>
    </row>
    <row r="211" spans="1:8" x14ac:dyDescent="0.25">
      <c r="A211" s="109"/>
      <c r="C211" s="208"/>
      <c r="D211" s="208"/>
      <c r="E211" s="208"/>
      <c r="F211" s="209"/>
      <c r="G211" s="202"/>
      <c r="H211" s="202"/>
    </row>
    <row r="212" spans="1:8" x14ac:dyDescent="0.25">
      <c r="A212" s="109"/>
      <c r="C212" s="208"/>
      <c r="D212" s="208"/>
      <c r="E212" s="208"/>
      <c r="F212" s="209"/>
      <c r="G212" s="202"/>
      <c r="H212" s="202"/>
    </row>
    <row r="213" spans="1:8" ht="60.75" customHeight="1" x14ac:dyDescent="0.25">
      <c r="A213" s="109"/>
      <c r="C213" s="183" t="s">
        <v>112</v>
      </c>
      <c r="D213" s="183"/>
      <c r="E213" s="183"/>
      <c r="F213" s="183"/>
    </row>
    <row r="214" spans="1:8" x14ac:dyDescent="0.25">
      <c r="A214" s="109"/>
      <c r="C214" s="87"/>
      <c r="D214" s="87"/>
      <c r="E214" s="87"/>
      <c r="F214" s="87"/>
    </row>
    <row r="215" spans="1:8" ht="30" customHeight="1" x14ac:dyDescent="0.25">
      <c r="A215" s="109"/>
      <c r="C215" s="177" t="s">
        <v>111</v>
      </c>
      <c r="D215" s="177"/>
      <c r="E215" s="177"/>
      <c r="F215" s="178"/>
      <c r="G215" s="52"/>
    </row>
    <row r="216" spans="1:8" x14ac:dyDescent="0.25">
      <c r="A216" s="109"/>
      <c r="B216" s="102"/>
      <c r="C216" s="106"/>
      <c r="D216" s="106"/>
      <c r="E216" s="106"/>
      <c r="F216" s="106"/>
      <c r="G216" s="102"/>
      <c r="H216" s="102"/>
    </row>
    <row r="217" spans="1:8" x14ac:dyDescent="0.25">
      <c r="A217" s="109"/>
      <c r="C217" s="87"/>
      <c r="D217" s="87"/>
      <c r="E217" s="87"/>
      <c r="F217" s="87"/>
    </row>
    <row r="218" spans="1:8" ht="18.75" x14ac:dyDescent="0.3">
      <c r="A218" s="109"/>
      <c r="B218" s="179" t="s">
        <v>317</v>
      </c>
      <c r="C218" s="179"/>
      <c r="D218" s="179"/>
      <c r="E218" s="179"/>
      <c r="F218" s="179"/>
      <c r="G218" s="179"/>
    </row>
    <row r="219" spans="1:8" x14ac:dyDescent="0.25">
      <c r="A219" s="109"/>
      <c r="C219" s="87"/>
      <c r="D219" s="87"/>
      <c r="E219" s="87"/>
      <c r="F219" s="87"/>
    </row>
    <row r="220" spans="1:8" ht="93" customHeight="1" x14ac:dyDescent="0.25">
      <c r="A220" s="109"/>
      <c r="B220" s="181" t="s">
        <v>413</v>
      </c>
      <c r="C220" s="181"/>
      <c r="D220" s="181"/>
      <c r="E220" s="181"/>
      <c r="F220" s="181"/>
      <c r="G220" s="181"/>
    </row>
    <row r="221" spans="1:8" ht="78" customHeight="1" x14ac:dyDescent="0.25">
      <c r="A221" s="109"/>
      <c r="B221" s="183" t="s">
        <v>468</v>
      </c>
      <c r="C221" s="183"/>
      <c r="D221" s="183"/>
      <c r="E221" s="183"/>
      <c r="F221" s="183"/>
      <c r="G221" s="183"/>
    </row>
    <row r="222" spans="1:8" x14ac:dyDescent="0.25">
      <c r="A222" s="109"/>
      <c r="C222" s="87"/>
      <c r="D222" s="87"/>
      <c r="E222" s="87"/>
      <c r="F222" s="87"/>
    </row>
    <row r="223" spans="1:8" x14ac:dyDescent="0.25">
      <c r="A223" s="109"/>
      <c r="C223" s="177" t="s">
        <v>247</v>
      </c>
      <c r="D223" s="177"/>
      <c r="E223" s="177"/>
      <c r="F223" s="178"/>
      <c r="G223" s="128"/>
      <c r="H223" s="80" t="s">
        <v>168</v>
      </c>
    </row>
    <row r="224" spans="1:8" ht="45" customHeight="1" x14ac:dyDescent="0.25">
      <c r="A224" s="109"/>
      <c r="C224" s="180" t="s">
        <v>442</v>
      </c>
      <c r="D224" s="180"/>
      <c r="E224" s="180"/>
      <c r="F224" s="180"/>
    </row>
    <row r="225" spans="1:8" x14ac:dyDescent="0.25">
      <c r="A225" s="109"/>
      <c r="C225" s="203" t="s">
        <v>212</v>
      </c>
      <c r="D225" s="203"/>
      <c r="E225" s="203"/>
      <c r="F225" s="203"/>
    </row>
    <row r="226" spans="1:8" ht="60" customHeight="1" x14ac:dyDescent="0.25">
      <c r="A226" s="109"/>
      <c r="C226" s="180" t="s">
        <v>403</v>
      </c>
      <c r="D226" s="180"/>
      <c r="E226" s="180"/>
      <c r="F226" s="180"/>
    </row>
    <row r="227" spans="1:8" x14ac:dyDescent="0.25">
      <c r="A227" s="109"/>
      <c r="C227" s="112"/>
      <c r="D227" s="112"/>
      <c r="E227" s="112"/>
      <c r="F227" s="112"/>
    </row>
    <row r="228" spans="1:8" ht="30.75" customHeight="1" x14ac:dyDescent="0.25">
      <c r="A228" s="109"/>
      <c r="C228" s="177" t="s">
        <v>246</v>
      </c>
      <c r="D228" s="177"/>
      <c r="E228" s="177"/>
      <c r="F228" s="178"/>
      <c r="G228" s="128"/>
      <c r="H228" s="80" t="s">
        <v>168</v>
      </c>
    </row>
    <row r="229" spans="1:8" ht="59.25" customHeight="1" x14ac:dyDescent="0.25">
      <c r="A229" s="109"/>
      <c r="C229" s="180" t="s">
        <v>443</v>
      </c>
      <c r="D229" s="180"/>
      <c r="E229" s="180"/>
      <c r="F229" s="180"/>
    </row>
    <row r="230" spans="1:8" x14ac:dyDescent="0.25">
      <c r="A230" s="109"/>
      <c r="C230" s="203" t="s">
        <v>212</v>
      </c>
      <c r="D230" s="203"/>
      <c r="E230" s="203"/>
      <c r="F230" s="203"/>
      <c r="G230" s="113"/>
    </row>
    <row r="231" spans="1:8" ht="58.5" customHeight="1" x14ac:dyDescent="0.25">
      <c r="A231" s="109"/>
      <c r="C231" s="180" t="s">
        <v>404</v>
      </c>
      <c r="D231" s="180"/>
      <c r="E231" s="180"/>
      <c r="F231" s="180"/>
    </row>
    <row r="232" spans="1:8" x14ac:dyDescent="0.25">
      <c r="A232" s="114"/>
      <c r="B232" s="102"/>
      <c r="C232" s="106"/>
      <c r="D232" s="106"/>
      <c r="E232" s="106"/>
      <c r="F232" s="106"/>
      <c r="G232" s="102"/>
      <c r="H232" s="102"/>
    </row>
    <row r="233" spans="1:8" x14ac:dyDescent="0.25">
      <c r="C233" s="87"/>
      <c r="D233" s="87"/>
      <c r="E233" s="87"/>
      <c r="F233" s="87"/>
    </row>
    <row r="234" spans="1:8" ht="23.25" x14ac:dyDescent="0.35">
      <c r="A234" s="94"/>
      <c r="B234" s="191" t="s">
        <v>202</v>
      </c>
      <c r="C234" s="191"/>
      <c r="D234" s="191"/>
      <c r="E234" s="191"/>
      <c r="F234" s="191"/>
      <c r="G234" s="191"/>
      <c r="H234" s="94"/>
    </row>
    <row r="235" spans="1:8" x14ac:dyDescent="0.25">
      <c r="A235" s="94"/>
      <c r="C235" s="87"/>
      <c r="D235" s="87"/>
      <c r="E235" s="87"/>
      <c r="F235" s="87"/>
    </row>
    <row r="236" spans="1:8" ht="18.75" x14ac:dyDescent="0.3">
      <c r="A236" s="94"/>
      <c r="B236" s="192" t="s">
        <v>318</v>
      </c>
      <c r="C236" s="192"/>
      <c r="D236" s="192"/>
      <c r="E236" s="192"/>
      <c r="F236" s="192"/>
      <c r="G236" s="192"/>
    </row>
    <row r="237" spans="1:8" x14ac:dyDescent="0.25">
      <c r="A237" s="94"/>
      <c r="B237" s="115"/>
      <c r="C237" s="110"/>
      <c r="D237" s="110"/>
      <c r="E237" s="110"/>
      <c r="F237" s="110"/>
      <c r="G237" s="115"/>
    </row>
    <row r="238" spans="1:8" ht="46.5" customHeight="1" x14ac:dyDescent="0.25">
      <c r="A238" s="94"/>
      <c r="B238" s="182" t="s">
        <v>414</v>
      </c>
      <c r="C238" s="182"/>
      <c r="D238" s="182"/>
      <c r="E238" s="182"/>
      <c r="F238" s="182"/>
      <c r="G238" s="182"/>
    </row>
    <row r="239" spans="1:8" x14ac:dyDescent="0.25">
      <c r="A239" s="94"/>
      <c r="C239" s="87"/>
      <c r="D239" s="87"/>
      <c r="E239" s="87"/>
      <c r="F239" s="87"/>
    </row>
    <row r="240" spans="1:8" ht="31.5" customHeight="1" x14ac:dyDescent="0.25">
      <c r="A240" s="94"/>
      <c r="C240" s="177" t="s">
        <v>240</v>
      </c>
      <c r="D240" s="177"/>
      <c r="E240" s="177"/>
      <c r="F240" s="178"/>
      <c r="G240" s="130"/>
      <c r="H240" s="80" t="s">
        <v>241</v>
      </c>
    </row>
    <row r="241" spans="1:8" x14ac:dyDescent="0.25">
      <c r="A241" s="94"/>
      <c r="C241" s="116" t="s">
        <v>190</v>
      </c>
      <c r="D241" s="116"/>
      <c r="E241" s="116"/>
      <c r="F241" s="116"/>
    </row>
    <row r="242" spans="1:8" ht="77.25" customHeight="1" x14ac:dyDescent="0.25">
      <c r="A242" s="94"/>
      <c r="C242" s="183" t="s">
        <v>399</v>
      </c>
      <c r="D242" s="183"/>
      <c r="E242" s="183"/>
      <c r="F242" s="183"/>
    </row>
    <row r="243" spans="1:8" x14ac:dyDescent="0.25">
      <c r="A243" s="94"/>
      <c r="B243" s="102"/>
      <c r="C243" s="102"/>
      <c r="D243" s="102"/>
      <c r="E243" s="102"/>
      <c r="F243" s="102"/>
      <c r="G243" s="102"/>
      <c r="H243" s="102"/>
    </row>
    <row r="244" spans="1:8" x14ac:dyDescent="0.25">
      <c r="A244" s="94"/>
      <c r="C244" s="87"/>
      <c r="D244" s="87"/>
      <c r="E244" s="87"/>
      <c r="F244" s="87"/>
    </row>
    <row r="245" spans="1:8" ht="18.75" x14ac:dyDescent="0.3">
      <c r="A245" s="94"/>
      <c r="B245" s="179" t="s">
        <v>319</v>
      </c>
      <c r="C245" s="179"/>
      <c r="D245" s="179"/>
      <c r="E245" s="179"/>
      <c r="F245" s="179"/>
      <c r="G245" s="179"/>
    </row>
    <row r="246" spans="1:8" x14ac:dyDescent="0.25">
      <c r="A246" s="94"/>
      <c r="C246" s="87"/>
      <c r="D246" s="87"/>
      <c r="E246" s="87"/>
      <c r="F246" s="87"/>
    </row>
    <row r="247" spans="1:8" ht="76.5" customHeight="1" x14ac:dyDescent="0.25">
      <c r="A247" s="94"/>
      <c r="B247" s="181" t="s">
        <v>415</v>
      </c>
      <c r="C247" s="181"/>
      <c r="D247" s="181"/>
      <c r="E247" s="181"/>
      <c r="F247" s="181"/>
      <c r="G247" s="181"/>
    </row>
    <row r="248" spans="1:8" x14ac:dyDescent="0.25">
      <c r="A248" s="94"/>
      <c r="C248" s="87"/>
      <c r="D248" s="87"/>
      <c r="E248" s="87"/>
      <c r="F248" s="87"/>
    </row>
    <row r="249" spans="1:8" ht="15" customHeight="1" x14ac:dyDescent="0.25">
      <c r="A249" s="94"/>
      <c r="B249" s="181" t="s">
        <v>416</v>
      </c>
      <c r="C249" s="181"/>
      <c r="D249" s="181"/>
      <c r="E249" s="181"/>
      <c r="F249" s="181"/>
      <c r="G249" s="100" t="s">
        <v>22</v>
      </c>
    </row>
    <row r="250" spans="1:8" x14ac:dyDescent="0.25">
      <c r="A250" s="94"/>
      <c r="B250" s="181"/>
      <c r="C250" s="181"/>
      <c r="D250" s="181"/>
      <c r="E250" s="181"/>
      <c r="F250" s="181"/>
      <c r="G250" s="100" t="s">
        <v>45</v>
      </c>
    </row>
    <row r="251" spans="1:8" x14ac:dyDescent="0.25">
      <c r="A251" s="94"/>
      <c r="C251" s="87"/>
      <c r="D251" s="87"/>
      <c r="E251" s="87"/>
      <c r="F251" s="87"/>
    </row>
    <row r="252" spans="1:8" ht="45.75" customHeight="1" x14ac:dyDescent="0.25">
      <c r="A252" s="94"/>
      <c r="C252" s="197" t="s">
        <v>242</v>
      </c>
      <c r="D252" s="197"/>
      <c r="E252" s="197"/>
      <c r="F252" s="198"/>
      <c r="G252" s="52"/>
    </row>
    <row r="253" spans="1:8" x14ac:dyDescent="0.25">
      <c r="A253" s="94"/>
      <c r="C253" s="199" t="str">
        <f>IF(G252="yes","Please continue to Question 2",IF(G252="no","Please answer the following questions:",""))</f>
        <v/>
      </c>
      <c r="D253" s="200"/>
      <c r="E253" s="200"/>
      <c r="F253" s="201"/>
    </row>
    <row r="254" spans="1:8" x14ac:dyDescent="0.25">
      <c r="A254" s="94"/>
      <c r="C254" s="193" t="s">
        <v>122</v>
      </c>
      <c r="D254" s="193"/>
      <c r="E254" s="193"/>
      <c r="F254" s="194"/>
      <c r="G254" s="52"/>
    </row>
    <row r="255" spans="1:8" x14ac:dyDescent="0.25">
      <c r="A255" s="94"/>
      <c r="C255" s="177" t="s">
        <v>123</v>
      </c>
      <c r="D255" s="177"/>
      <c r="E255" s="177"/>
      <c r="F255" s="178"/>
      <c r="G255" s="52"/>
    </row>
    <row r="256" spans="1:8" x14ac:dyDescent="0.25">
      <c r="A256" s="94"/>
      <c r="C256" s="87"/>
      <c r="D256" s="87"/>
      <c r="E256" s="87"/>
      <c r="F256" s="87"/>
    </row>
    <row r="257" spans="1:8" ht="30.75" customHeight="1" x14ac:dyDescent="0.25">
      <c r="A257" s="94"/>
      <c r="C257" s="177" t="s">
        <v>417</v>
      </c>
      <c r="D257" s="177"/>
      <c r="E257" s="177"/>
      <c r="F257" s="177"/>
    </row>
    <row r="258" spans="1:8" x14ac:dyDescent="0.25">
      <c r="A258" s="94"/>
      <c r="C258" s="195" t="s">
        <v>244</v>
      </c>
      <c r="D258" s="195"/>
      <c r="E258" s="195"/>
      <c r="F258" s="196"/>
      <c r="G258" s="52"/>
    </row>
    <row r="259" spans="1:8" x14ac:dyDescent="0.25">
      <c r="A259" s="94"/>
      <c r="C259" s="181" t="s">
        <v>243</v>
      </c>
      <c r="D259" s="181"/>
      <c r="E259" s="181"/>
      <c r="F259" s="185"/>
      <c r="G259" s="128"/>
      <c r="H259" s="80" t="s">
        <v>126</v>
      </c>
    </row>
    <row r="260" spans="1:8" x14ac:dyDescent="0.25">
      <c r="A260" s="94"/>
      <c r="C260" s="87"/>
      <c r="D260" s="87"/>
      <c r="E260" s="87"/>
      <c r="F260" s="87"/>
    </row>
    <row r="261" spans="1:8" ht="29.25" customHeight="1" x14ac:dyDescent="0.25">
      <c r="A261" s="94"/>
      <c r="C261" s="177" t="s">
        <v>418</v>
      </c>
      <c r="D261" s="177"/>
      <c r="E261" s="177"/>
      <c r="F261" s="178"/>
      <c r="G261" s="52"/>
    </row>
    <row r="262" spans="1:8" x14ac:dyDescent="0.25">
      <c r="A262" s="94"/>
      <c r="C262" s="87"/>
      <c r="D262" s="87"/>
      <c r="E262" s="87"/>
      <c r="F262" s="87"/>
    </row>
    <row r="263" spans="1:8" x14ac:dyDescent="0.25">
      <c r="A263" s="94"/>
      <c r="C263" s="177" t="s">
        <v>419</v>
      </c>
      <c r="D263" s="177"/>
      <c r="E263" s="177"/>
      <c r="F263" s="178"/>
      <c r="G263" s="52"/>
    </row>
    <row r="264" spans="1:8" x14ac:dyDescent="0.25">
      <c r="A264" s="94"/>
      <c r="B264" s="102"/>
      <c r="C264" s="106"/>
      <c r="D264" s="106"/>
      <c r="E264" s="106"/>
      <c r="F264" s="106"/>
      <c r="G264" s="102"/>
      <c r="H264" s="102"/>
    </row>
    <row r="265" spans="1:8" x14ac:dyDescent="0.25">
      <c r="A265" s="94"/>
      <c r="C265" s="87"/>
      <c r="D265" s="87"/>
      <c r="E265" s="87"/>
      <c r="F265" s="87"/>
    </row>
    <row r="266" spans="1:8" ht="18.75" x14ac:dyDescent="0.3">
      <c r="A266" s="94"/>
      <c r="B266" s="179" t="s">
        <v>320</v>
      </c>
      <c r="C266" s="179"/>
      <c r="D266" s="179"/>
      <c r="E266" s="179"/>
      <c r="F266" s="179"/>
      <c r="G266" s="179"/>
    </row>
    <row r="267" spans="1:8" x14ac:dyDescent="0.25">
      <c r="A267" s="94"/>
      <c r="C267" s="87"/>
      <c r="D267" s="87"/>
      <c r="E267" s="87"/>
      <c r="F267" s="87"/>
    </row>
    <row r="268" spans="1:8" ht="37.5" customHeight="1" x14ac:dyDescent="0.25">
      <c r="A268" s="94"/>
      <c r="B268" s="181" t="s">
        <v>420</v>
      </c>
      <c r="C268" s="181"/>
      <c r="D268" s="181"/>
      <c r="E268" s="181"/>
      <c r="F268" s="181"/>
      <c r="G268" s="181"/>
    </row>
    <row r="269" spans="1:8" x14ac:dyDescent="0.25">
      <c r="A269" s="94"/>
      <c r="C269" s="87"/>
      <c r="D269" s="87"/>
      <c r="E269" s="87"/>
      <c r="F269" s="87"/>
    </row>
    <row r="270" spans="1:8" ht="30.75" customHeight="1" x14ac:dyDescent="0.25">
      <c r="A270" s="94"/>
      <c r="C270" s="177" t="s">
        <v>147</v>
      </c>
      <c r="D270" s="177"/>
      <c r="E270" s="177"/>
      <c r="F270" s="178"/>
      <c r="G270" s="128"/>
      <c r="H270" s="80" t="s">
        <v>148</v>
      </c>
    </row>
    <row r="271" spans="1:8" ht="31.5" customHeight="1" x14ac:dyDescent="0.25">
      <c r="A271" s="94"/>
      <c r="C271" s="180" t="s">
        <v>245</v>
      </c>
      <c r="D271" s="180"/>
      <c r="E271" s="180"/>
      <c r="F271" s="180"/>
    </row>
    <row r="272" spans="1:8" ht="45.75" customHeight="1" x14ac:dyDescent="0.25">
      <c r="A272" s="94"/>
      <c r="C272" s="180" t="s">
        <v>421</v>
      </c>
      <c r="D272" s="180"/>
      <c r="E272" s="180"/>
      <c r="F272" s="180"/>
    </row>
    <row r="273" spans="1:8" x14ac:dyDescent="0.25">
      <c r="A273" s="94"/>
      <c r="B273" s="102"/>
      <c r="C273" s="117"/>
      <c r="D273" s="117"/>
      <c r="E273" s="117"/>
      <c r="F273" s="117"/>
      <c r="G273" s="102"/>
      <c r="H273" s="102"/>
    </row>
    <row r="274" spans="1:8" x14ac:dyDescent="0.25">
      <c r="A274" s="94"/>
      <c r="C274" s="87"/>
      <c r="D274" s="87"/>
      <c r="E274" s="87"/>
      <c r="F274" s="87"/>
    </row>
    <row r="275" spans="1:8" ht="18.75" x14ac:dyDescent="0.3">
      <c r="A275" s="94"/>
      <c r="B275" s="179" t="s">
        <v>321</v>
      </c>
      <c r="C275" s="179"/>
      <c r="D275" s="179"/>
      <c r="E275" s="179"/>
      <c r="F275" s="179"/>
      <c r="G275" s="179"/>
    </row>
    <row r="276" spans="1:8" x14ac:dyDescent="0.25">
      <c r="A276" s="94"/>
      <c r="C276" s="87"/>
      <c r="D276" s="87"/>
      <c r="E276" s="87"/>
      <c r="F276" s="87"/>
    </row>
    <row r="277" spans="1:8" ht="45.75" customHeight="1" x14ac:dyDescent="0.25">
      <c r="A277" s="94"/>
      <c r="B277" s="181" t="s">
        <v>422</v>
      </c>
      <c r="C277" s="181"/>
      <c r="D277" s="181"/>
      <c r="E277" s="181"/>
      <c r="F277" s="181"/>
      <c r="G277" s="181"/>
    </row>
    <row r="278" spans="1:8" ht="76.5" customHeight="1" x14ac:dyDescent="0.25">
      <c r="A278" s="94"/>
      <c r="B278" s="181" t="s">
        <v>423</v>
      </c>
      <c r="C278" s="181"/>
      <c r="D278" s="181"/>
      <c r="E278" s="181"/>
      <c r="F278" s="181"/>
      <c r="G278" s="181"/>
    </row>
    <row r="279" spans="1:8" x14ac:dyDescent="0.25">
      <c r="A279" s="94"/>
      <c r="C279" s="87"/>
      <c r="D279" s="87"/>
      <c r="E279" s="87"/>
      <c r="F279" s="87"/>
    </row>
    <row r="280" spans="1:8" x14ac:dyDescent="0.25">
      <c r="A280" s="94"/>
      <c r="C280" s="177" t="s">
        <v>150</v>
      </c>
      <c r="D280" s="177"/>
      <c r="E280" s="177"/>
      <c r="F280" s="177"/>
      <c r="G280" s="177"/>
    </row>
    <row r="281" spans="1:8" x14ac:dyDescent="0.25">
      <c r="A281" s="94"/>
      <c r="C281" s="180" t="s">
        <v>214</v>
      </c>
      <c r="D281" s="180"/>
      <c r="E281" s="180"/>
      <c r="F281" s="180"/>
      <c r="G281" s="118"/>
    </row>
    <row r="282" spans="1:8" x14ac:dyDescent="0.25">
      <c r="A282" s="94"/>
      <c r="C282" s="119" t="s">
        <v>215</v>
      </c>
      <c r="D282" s="119"/>
      <c r="E282" s="119"/>
      <c r="F282" s="119"/>
      <c r="G282" s="118"/>
    </row>
    <row r="283" spans="1:8" x14ac:dyDescent="0.25">
      <c r="A283" s="94"/>
      <c r="C283" s="119" t="s">
        <v>216</v>
      </c>
      <c r="D283" s="119"/>
      <c r="E283" s="119"/>
      <c r="F283" s="119"/>
      <c r="G283" s="118"/>
    </row>
    <row r="284" spans="1:8" x14ac:dyDescent="0.25">
      <c r="A284" s="94"/>
      <c r="C284" s="118"/>
      <c r="D284" s="118"/>
      <c r="E284" s="118"/>
      <c r="F284" s="118"/>
      <c r="G284" s="118"/>
    </row>
    <row r="285" spans="1:8" x14ac:dyDescent="0.25">
      <c r="A285" s="94"/>
      <c r="C285" s="187" t="s">
        <v>151</v>
      </c>
      <c r="D285" s="187"/>
      <c r="E285" s="187"/>
      <c r="F285" s="187"/>
    </row>
    <row r="286" spans="1:8" x14ac:dyDescent="0.25">
      <c r="A286" s="94"/>
      <c r="C286" s="188"/>
      <c r="D286" s="189"/>
      <c r="E286" s="189"/>
      <c r="F286" s="190"/>
    </row>
    <row r="287" spans="1:8" ht="63" customHeight="1" x14ac:dyDescent="0.25">
      <c r="A287" s="94"/>
      <c r="C287" s="221" t="s">
        <v>461</v>
      </c>
      <c r="D287" s="221"/>
      <c r="E287" s="221"/>
      <c r="F287" s="221"/>
    </row>
    <row r="288" spans="1:8" ht="61.5" customHeight="1" x14ac:dyDescent="0.25">
      <c r="A288" s="94"/>
      <c r="C288" s="222" t="s">
        <v>460</v>
      </c>
      <c r="D288" s="222"/>
      <c r="E288" s="222"/>
      <c r="F288" s="222"/>
    </row>
    <row r="289" spans="1:8" x14ac:dyDescent="0.25">
      <c r="A289" s="94"/>
      <c r="C289" s="120"/>
      <c r="D289" s="120"/>
      <c r="E289" s="120"/>
      <c r="F289" s="120"/>
    </row>
    <row r="290" spans="1:8" x14ac:dyDescent="0.25">
      <c r="A290" s="94"/>
      <c r="C290" s="187" t="s">
        <v>424</v>
      </c>
      <c r="D290" s="187"/>
      <c r="E290" s="187"/>
      <c r="F290" s="187"/>
    </row>
    <row r="291" spans="1:8" x14ac:dyDescent="0.25">
      <c r="A291" s="94"/>
      <c r="C291" s="188"/>
      <c r="D291" s="189"/>
      <c r="E291" s="189"/>
      <c r="F291" s="190"/>
    </row>
    <row r="292" spans="1:8" x14ac:dyDescent="0.25">
      <c r="A292" s="94"/>
      <c r="C292" s="121"/>
      <c r="D292" s="121"/>
      <c r="E292" s="121"/>
      <c r="F292" s="121"/>
    </row>
    <row r="293" spans="1:8" x14ac:dyDescent="0.25">
      <c r="A293" s="94"/>
      <c r="C293" s="187" t="s">
        <v>152</v>
      </c>
      <c r="D293" s="187"/>
      <c r="E293" s="187"/>
      <c r="F293" s="187"/>
    </row>
    <row r="294" spans="1:8" x14ac:dyDescent="0.25">
      <c r="A294" s="94"/>
      <c r="C294" s="188"/>
      <c r="D294" s="189"/>
      <c r="E294" s="189"/>
      <c r="F294" s="190"/>
    </row>
    <row r="295" spans="1:8" x14ac:dyDescent="0.25">
      <c r="A295" s="94"/>
      <c r="B295" s="102"/>
      <c r="C295" s="106"/>
      <c r="D295" s="106"/>
      <c r="E295" s="106"/>
      <c r="F295" s="106"/>
      <c r="G295" s="102"/>
      <c r="H295" s="102"/>
    </row>
    <row r="296" spans="1:8" x14ac:dyDescent="0.25">
      <c r="A296" s="94"/>
      <c r="C296" s="87"/>
      <c r="D296" s="87"/>
      <c r="E296" s="87"/>
      <c r="F296" s="87"/>
    </row>
    <row r="297" spans="1:8" ht="18.75" x14ac:dyDescent="0.3">
      <c r="A297" s="94"/>
      <c r="B297" s="179" t="s">
        <v>322</v>
      </c>
      <c r="C297" s="179"/>
      <c r="D297" s="179"/>
      <c r="E297" s="179"/>
      <c r="F297" s="179"/>
      <c r="G297" s="179"/>
    </row>
    <row r="298" spans="1:8" x14ac:dyDescent="0.25">
      <c r="A298" s="94"/>
      <c r="C298" s="87"/>
      <c r="D298" s="87"/>
      <c r="E298" s="87"/>
      <c r="F298" s="87"/>
    </row>
    <row r="299" spans="1:8" ht="48" customHeight="1" x14ac:dyDescent="0.25">
      <c r="A299" s="94"/>
      <c r="B299" s="181" t="s">
        <v>425</v>
      </c>
      <c r="C299" s="181"/>
      <c r="D299" s="181"/>
      <c r="E299" s="181"/>
      <c r="F299" s="181"/>
      <c r="G299" s="181"/>
    </row>
    <row r="300" spans="1:8" ht="61.5" customHeight="1" x14ac:dyDescent="0.25">
      <c r="A300" s="94"/>
      <c r="B300" s="181" t="s">
        <v>462</v>
      </c>
      <c r="C300" s="181"/>
      <c r="D300" s="181"/>
      <c r="E300" s="181"/>
      <c r="F300" s="181"/>
      <c r="G300" s="181"/>
    </row>
    <row r="301" spans="1:8" x14ac:dyDescent="0.25">
      <c r="A301" s="94"/>
      <c r="C301" s="87"/>
      <c r="D301" s="87"/>
      <c r="E301" s="87"/>
      <c r="F301" s="87"/>
    </row>
    <row r="302" spans="1:8" ht="30.75" customHeight="1" x14ac:dyDescent="0.25">
      <c r="A302" s="94"/>
      <c r="C302" s="177" t="s">
        <v>426</v>
      </c>
      <c r="D302" s="177"/>
      <c r="E302" s="177"/>
      <c r="F302" s="178"/>
      <c r="G302" s="128"/>
      <c r="H302" s="80" t="s">
        <v>168</v>
      </c>
    </row>
    <row r="303" spans="1:8" ht="30" customHeight="1" x14ac:dyDescent="0.25">
      <c r="A303" s="94"/>
      <c r="C303" s="180" t="s">
        <v>465</v>
      </c>
      <c r="D303" s="180"/>
      <c r="E303" s="180"/>
      <c r="F303" s="180"/>
    </row>
    <row r="304" spans="1:8" ht="90.75" customHeight="1" x14ac:dyDescent="0.25">
      <c r="A304" s="94"/>
      <c r="C304" s="182" t="s">
        <v>466</v>
      </c>
      <c r="D304" s="182"/>
      <c r="E304" s="182"/>
      <c r="F304" s="182"/>
    </row>
    <row r="305" spans="1:8" ht="62.25" customHeight="1" x14ac:dyDescent="0.25">
      <c r="A305" s="94"/>
      <c r="C305" s="180" t="s">
        <v>427</v>
      </c>
      <c r="D305" s="180"/>
      <c r="E305" s="180"/>
      <c r="F305" s="180"/>
      <c r="H305" s="87"/>
    </row>
    <row r="306" spans="1:8" x14ac:dyDescent="0.25">
      <c r="A306" s="94"/>
      <c r="B306" s="102"/>
      <c r="C306" s="106"/>
      <c r="D306" s="106"/>
      <c r="E306" s="106"/>
      <c r="F306" s="106"/>
      <c r="G306" s="102"/>
      <c r="H306" s="102"/>
    </row>
    <row r="307" spans="1:8" x14ac:dyDescent="0.25">
      <c r="A307" s="94"/>
      <c r="C307" s="87"/>
      <c r="D307" s="87"/>
      <c r="E307" s="87"/>
      <c r="F307" s="87"/>
    </row>
    <row r="308" spans="1:8" ht="18.75" x14ac:dyDescent="0.3">
      <c r="A308" s="94"/>
      <c r="B308" s="179" t="s">
        <v>323</v>
      </c>
      <c r="C308" s="179"/>
      <c r="D308" s="179"/>
      <c r="E308" s="179"/>
      <c r="F308" s="179"/>
      <c r="G308" s="179"/>
    </row>
    <row r="309" spans="1:8" x14ac:dyDescent="0.25">
      <c r="A309" s="94"/>
      <c r="C309" s="87"/>
      <c r="D309" s="87"/>
      <c r="E309" s="87"/>
      <c r="F309" s="87"/>
    </row>
    <row r="310" spans="1:8" ht="48" customHeight="1" x14ac:dyDescent="0.25">
      <c r="A310" s="94"/>
      <c r="B310" s="181" t="s">
        <v>467</v>
      </c>
      <c r="C310" s="181"/>
      <c r="D310" s="181"/>
      <c r="E310" s="181"/>
      <c r="F310" s="181"/>
      <c r="G310" s="181"/>
    </row>
    <row r="311" spans="1:8" x14ac:dyDescent="0.25">
      <c r="A311" s="94"/>
      <c r="C311" s="87"/>
      <c r="D311" s="87"/>
      <c r="E311" s="87"/>
      <c r="F311" s="87"/>
    </row>
    <row r="312" spans="1:8" ht="30" customHeight="1" x14ac:dyDescent="0.25">
      <c r="A312" s="94"/>
      <c r="C312" s="177" t="s">
        <v>428</v>
      </c>
      <c r="D312" s="177"/>
      <c r="E312" s="177"/>
      <c r="F312" s="178"/>
      <c r="G312" s="128"/>
      <c r="H312" s="80" t="s">
        <v>168</v>
      </c>
    </row>
    <row r="313" spans="1:8" x14ac:dyDescent="0.25">
      <c r="A313" s="94"/>
      <c r="C313" s="180" t="s">
        <v>238</v>
      </c>
      <c r="D313" s="180"/>
      <c r="E313" s="180"/>
      <c r="F313" s="180"/>
    </row>
    <row r="314" spans="1:8" ht="45.75" customHeight="1" x14ac:dyDescent="0.25">
      <c r="A314" s="94"/>
      <c r="C314" s="180" t="s">
        <v>400</v>
      </c>
      <c r="D314" s="180"/>
      <c r="E314" s="180"/>
      <c r="F314" s="180"/>
    </row>
    <row r="315" spans="1:8" x14ac:dyDescent="0.25">
      <c r="A315" s="101"/>
      <c r="B315" s="102"/>
      <c r="C315" s="106"/>
      <c r="D315" s="106"/>
      <c r="E315" s="106"/>
      <c r="F315" s="106"/>
      <c r="G315" s="102"/>
      <c r="H315" s="102"/>
    </row>
    <row r="316" spans="1:8" x14ac:dyDescent="0.25">
      <c r="C316" s="87"/>
      <c r="D316" s="87"/>
      <c r="E316" s="87"/>
      <c r="F316" s="87"/>
    </row>
    <row r="317" spans="1:8" ht="23.25" x14ac:dyDescent="0.35">
      <c r="A317" s="122"/>
      <c r="B317" s="184" t="s">
        <v>203</v>
      </c>
      <c r="C317" s="184"/>
      <c r="D317" s="184"/>
      <c r="E317" s="184"/>
      <c r="F317" s="184"/>
      <c r="G317" s="184"/>
      <c r="H317" s="122"/>
    </row>
    <row r="318" spans="1:8" x14ac:dyDescent="0.25">
      <c r="A318" s="122"/>
      <c r="C318" s="87"/>
      <c r="D318" s="87"/>
      <c r="E318" s="87"/>
      <c r="F318" s="87"/>
    </row>
    <row r="319" spans="1:8" ht="18.75" x14ac:dyDescent="0.3">
      <c r="A319" s="122"/>
      <c r="B319" s="179" t="s">
        <v>324</v>
      </c>
      <c r="C319" s="179"/>
      <c r="D319" s="179"/>
      <c r="E319" s="179"/>
      <c r="F319" s="179"/>
      <c r="G319" s="179"/>
    </row>
    <row r="320" spans="1:8" x14ac:dyDescent="0.25">
      <c r="A320" s="122"/>
      <c r="C320" s="87"/>
      <c r="D320" s="87"/>
      <c r="E320" s="87"/>
      <c r="F320" s="87"/>
    </row>
    <row r="321" spans="1:8" ht="52.5" customHeight="1" x14ac:dyDescent="0.25">
      <c r="A321" s="122"/>
      <c r="B321" s="181" t="s">
        <v>248</v>
      </c>
      <c r="C321" s="181"/>
      <c r="D321" s="181"/>
      <c r="E321" s="181"/>
      <c r="F321" s="181"/>
      <c r="G321" s="181"/>
    </row>
    <row r="322" spans="1:8" x14ac:dyDescent="0.25">
      <c r="A322" s="122"/>
      <c r="C322" s="87"/>
      <c r="D322" s="87"/>
      <c r="E322" s="87"/>
      <c r="F322" s="87"/>
    </row>
    <row r="323" spans="1:8" ht="30" customHeight="1" x14ac:dyDescent="0.25">
      <c r="A323" s="122"/>
      <c r="C323" s="177" t="s">
        <v>173</v>
      </c>
      <c r="D323" s="177"/>
      <c r="E323" s="177"/>
      <c r="F323" s="178"/>
      <c r="G323" s="128"/>
    </row>
    <row r="324" spans="1:8" x14ac:dyDescent="0.25">
      <c r="A324" s="122"/>
      <c r="C324" s="116" t="s">
        <v>172</v>
      </c>
      <c r="D324" s="116"/>
      <c r="E324" s="116"/>
      <c r="F324" s="116"/>
    </row>
    <row r="325" spans="1:8" x14ac:dyDescent="0.25">
      <c r="A325" s="122"/>
      <c r="B325" s="102"/>
      <c r="C325" s="106"/>
      <c r="D325" s="106"/>
      <c r="E325" s="106"/>
      <c r="F325" s="106"/>
      <c r="G325" s="102"/>
      <c r="H325" s="102"/>
    </row>
    <row r="326" spans="1:8" x14ac:dyDescent="0.25">
      <c r="A326" s="122"/>
      <c r="C326" s="87"/>
      <c r="D326" s="87"/>
      <c r="E326" s="87"/>
      <c r="F326" s="87"/>
    </row>
    <row r="327" spans="1:8" ht="18.75" x14ac:dyDescent="0.3">
      <c r="A327" s="122"/>
      <c r="B327" s="179" t="s">
        <v>325</v>
      </c>
      <c r="C327" s="179"/>
      <c r="D327" s="179"/>
      <c r="E327" s="179"/>
      <c r="F327" s="179"/>
      <c r="G327" s="179"/>
    </row>
    <row r="328" spans="1:8" x14ac:dyDescent="0.25">
      <c r="A328" s="122"/>
      <c r="C328" s="87"/>
      <c r="D328" s="87"/>
      <c r="E328" s="87"/>
      <c r="F328" s="87"/>
    </row>
    <row r="329" spans="1:8" ht="30" customHeight="1" x14ac:dyDescent="0.25">
      <c r="A329" s="122"/>
      <c r="B329" s="181" t="s">
        <v>429</v>
      </c>
      <c r="C329" s="181"/>
      <c r="D329" s="181"/>
      <c r="E329" s="181"/>
      <c r="F329" s="181"/>
      <c r="G329" s="181"/>
    </row>
    <row r="330" spans="1:8" x14ac:dyDescent="0.25">
      <c r="A330" s="122"/>
      <c r="C330" s="87"/>
      <c r="D330" s="87"/>
      <c r="E330" s="87"/>
      <c r="F330" s="87"/>
    </row>
    <row r="331" spans="1:8" ht="30" customHeight="1" x14ac:dyDescent="0.25">
      <c r="A331" s="122"/>
      <c r="C331" s="177" t="s">
        <v>430</v>
      </c>
      <c r="D331" s="177"/>
      <c r="E331" s="177"/>
      <c r="F331" s="178"/>
      <c r="G331" s="52"/>
    </row>
    <row r="332" spans="1:8" x14ac:dyDescent="0.25">
      <c r="A332" s="122"/>
      <c r="C332" s="87"/>
      <c r="D332" s="87"/>
      <c r="E332" s="87"/>
      <c r="F332" s="87"/>
    </row>
    <row r="333" spans="1:8" ht="30" customHeight="1" x14ac:dyDescent="0.25">
      <c r="A333" s="122"/>
      <c r="C333" s="177" t="s">
        <v>175</v>
      </c>
      <c r="D333" s="177"/>
      <c r="E333" s="177"/>
      <c r="F333" s="178"/>
      <c r="G333" s="52"/>
    </row>
    <row r="334" spans="1:8" x14ac:dyDescent="0.25">
      <c r="A334" s="122"/>
      <c r="C334" s="87"/>
      <c r="D334" s="87"/>
      <c r="E334" s="87"/>
      <c r="F334" s="87"/>
    </row>
    <row r="335" spans="1:8" ht="30" customHeight="1" x14ac:dyDescent="0.25">
      <c r="A335" s="122"/>
      <c r="C335" s="177" t="s">
        <v>176</v>
      </c>
      <c r="D335" s="177"/>
      <c r="E335" s="177"/>
      <c r="F335" s="178"/>
      <c r="G335" s="52"/>
    </row>
    <row r="336" spans="1:8" x14ac:dyDescent="0.25">
      <c r="A336" s="122"/>
      <c r="C336" s="87"/>
      <c r="D336" s="87"/>
      <c r="E336" s="87"/>
      <c r="F336" s="87"/>
    </row>
    <row r="337" spans="1:8" ht="30" customHeight="1" x14ac:dyDescent="0.25">
      <c r="A337" s="122"/>
      <c r="C337" s="177" t="s">
        <v>177</v>
      </c>
      <c r="D337" s="177"/>
      <c r="E337" s="177"/>
      <c r="F337" s="178"/>
      <c r="G337" s="52"/>
    </row>
    <row r="338" spans="1:8" x14ac:dyDescent="0.25">
      <c r="A338" s="122"/>
      <c r="C338" s="87"/>
      <c r="D338" s="87"/>
      <c r="E338" s="87"/>
      <c r="F338" s="87"/>
    </row>
    <row r="339" spans="1:8" x14ac:dyDescent="0.25">
      <c r="A339" s="122"/>
      <c r="C339" s="177" t="s">
        <v>178</v>
      </c>
      <c r="D339" s="177"/>
      <c r="E339" s="177"/>
      <c r="F339" s="178"/>
      <c r="G339" s="52"/>
    </row>
    <row r="340" spans="1:8" x14ac:dyDescent="0.25">
      <c r="A340" s="122"/>
      <c r="B340" s="102"/>
      <c r="C340" s="106"/>
      <c r="D340" s="106"/>
      <c r="E340" s="106"/>
      <c r="F340" s="106"/>
      <c r="G340" s="102"/>
      <c r="H340" s="102"/>
    </row>
    <row r="341" spans="1:8" x14ac:dyDescent="0.25">
      <c r="A341" s="122"/>
      <c r="C341" s="87"/>
      <c r="D341" s="87"/>
      <c r="E341" s="87"/>
      <c r="F341" s="87"/>
    </row>
    <row r="342" spans="1:8" ht="18.75" x14ac:dyDescent="0.3">
      <c r="A342" s="122"/>
      <c r="B342" s="179" t="s">
        <v>326</v>
      </c>
      <c r="C342" s="179"/>
      <c r="D342" s="179"/>
      <c r="E342" s="179"/>
      <c r="F342" s="179"/>
      <c r="G342" s="179"/>
    </row>
    <row r="343" spans="1:8" x14ac:dyDescent="0.25">
      <c r="A343" s="122"/>
      <c r="C343" s="87"/>
      <c r="D343" s="87"/>
      <c r="E343" s="87"/>
      <c r="F343" s="87"/>
    </row>
    <row r="344" spans="1:8" ht="32.25" customHeight="1" x14ac:dyDescent="0.25">
      <c r="A344" s="122"/>
      <c r="B344" s="181" t="s">
        <v>431</v>
      </c>
      <c r="C344" s="181"/>
      <c r="D344" s="181"/>
      <c r="E344" s="181"/>
      <c r="F344" s="181"/>
      <c r="G344" s="181"/>
    </row>
    <row r="345" spans="1:8" x14ac:dyDescent="0.25">
      <c r="A345" s="122"/>
      <c r="C345" s="87"/>
      <c r="D345" s="87"/>
      <c r="E345" s="87"/>
      <c r="F345" s="87"/>
    </row>
    <row r="346" spans="1:8" ht="29.25" customHeight="1" x14ac:dyDescent="0.25">
      <c r="A346" s="122"/>
      <c r="C346" s="177" t="s">
        <v>432</v>
      </c>
      <c r="D346" s="177"/>
      <c r="E346" s="177"/>
      <c r="F346" s="178"/>
      <c r="G346" s="52"/>
    </row>
    <row r="347" spans="1:8" x14ac:dyDescent="0.25">
      <c r="A347" s="122"/>
      <c r="C347" s="87"/>
      <c r="D347" s="87"/>
      <c r="E347" s="87"/>
      <c r="F347" s="87"/>
    </row>
    <row r="348" spans="1:8" ht="30" customHeight="1" x14ac:dyDescent="0.25">
      <c r="A348" s="122"/>
      <c r="C348" s="177" t="s">
        <v>181</v>
      </c>
      <c r="D348" s="177"/>
      <c r="E348" s="177"/>
      <c r="F348" s="178"/>
      <c r="G348" s="52"/>
    </row>
    <row r="349" spans="1:8" x14ac:dyDescent="0.25">
      <c r="A349" s="122"/>
      <c r="C349" s="87"/>
      <c r="D349" s="87"/>
      <c r="E349" s="87"/>
      <c r="F349" s="87"/>
    </row>
    <row r="350" spans="1:8" ht="30" customHeight="1" x14ac:dyDescent="0.25">
      <c r="A350" s="122"/>
      <c r="C350" s="177" t="s">
        <v>433</v>
      </c>
      <c r="D350" s="177"/>
      <c r="E350" s="177"/>
      <c r="F350" s="178"/>
      <c r="G350" s="52"/>
    </row>
    <row r="351" spans="1:8" x14ac:dyDescent="0.25">
      <c r="A351" s="122"/>
      <c r="C351" s="87"/>
      <c r="D351" s="87"/>
      <c r="E351" s="87"/>
      <c r="F351" s="87"/>
    </row>
    <row r="352" spans="1:8" ht="30" customHeight="1" x14ac:dyDescent="0.25">
      <c r="A352" s="122"/>
      <c r="C352" s="177" t="s">
        <v>448</v>
      </c>
      <c r="D352" s="177"/>
      <c r="E352" s="177"/>
      <c r="F352" s="178"/>
      <c r="G352" s="52"/>
    </row>
    <row r="353" spans="1:8" x14ac:dyDescent="0.25">
      <c r="A353" s="122"/>
      <c r="B353" s="102"/>
      <c r="C353" s="106"/>
      <c r="D353" s="106"/>
      <c r="E353" s="106"/>
      <c r="F353" s="106"/>
      <c r="G353" s="102"/>
      <c r="H353" s="102"/>
    </row>
    <row r="354" spans="1:8" x14ac:dyDescent="0.25">
      <c r="A354" s="122"/>
      <c r="C354" s="87"/>
      <c r="D354" s="87"/>
      <c r="E354" s="87"/>
      <c r="F354" s="87"/>
    </row>
    <row r="355" spans="1:8" ht="18.75" x14ac:dyDescent="0.3">
      <c r="A355" s="122"/>
      <c r="B355" s="179" t="s">
        <v>327</v>
      </c>
      <c r="C355" s="179"/>
      <c r="D355" s="179"/>
      <c r="E355" s="179"/>
      <c r="F355" s="179"/>
      <c r="G355" s="179"/>
    </row>
    <row r="356" spans="1:8" x14ac:dyDescent="0.25">
      <c r="A356" s="122"/>
      <c r="C356" s="87"/>
      <c r="D356" s="87"/>
      <c r="E356" s="87"/>
      <c r="F356" s="87"/>
    </row>
    <row r="357" spans="1:8" ht="32.25" customHeight="1" x14ac:dyDescent="0.25">
      <c r="A357" s="122"/>
      <c r="B357" s="181" t="s">
        <v>249</v>
      </c>
      <c r="C357" s="181"/>
      <c r="D357" s="181"/>
      <c r="E357" s="181"/>
      <c r="F357" s="181"/>
      <c r="G357" s="181"/>
    </row>
    <row r="358" spans="1:8" x14ac:dyDescent="0.25">
      <c r="A358" s="122"/>
      <c r="C358" s="87"/>
      <c r="D358" s="87"/>
      <c r="E358" s="87"/>
      <c r="F358" s="87"/>
    </row>
    <row r="359" spans="1:8" ht="45.75" customHeight="1" x14ac:dyDescent="0.25">
      <c r="A359" s="122"/>
      <c r="C359" s="177" t="s">
        <v>184</v>
      </c>
      <c r="D359" s="177"/>
      <c r="E359" s="177"/>
      <c r="F359" s="178"/>
      <c r="G359" s="128"/>
    </row>
    <row r="360" spans="1:8" x14ac:dyDescent="0.25">
      <c r="A360" s="122"/>
      <c r="C360" s="186" t="s">
        <v>183</v>
      </c>
      <c r="D360" s="186"/>
      <c r="E360" s="186"/>
      <c r="F360" s="186"/>
    </row>
    <row r="361" spans="1:8" ht="76.5" customHeight="1" x14ac:dyDescent="0.25">
      <c r="A361" s="122"/>
      <c r="C361" s="180" t="s">
        <v>463</v>
      </c>
      <c r="D361" s="180"/>
      <c r="E361" s="180"/>
      <c r="F361" s="180"/>
    </row>
    <row r="362" spans="1:8" x14ac:dyDescent="0.25">
      <c r="A362" s="122"/>
      <c r="C362" s="123" t="s">
        <v>464</v>
      </c>
      <c r="D362" s="124"/>
      <c r="E362" s="124"/>
      <c r="F362" s="124"/>
    </row>
    <row r="363" spans="1:8" x14ac:dyDescent="0.25">
      <c r="A363" s="125"/>
      <c r="B363" s="102"/>
      <c r="C363" s="106"/>
      <c r="D363" s="106"/>
      <c r="E363" s="106"/>
      <c r="F363" s="106"/>
      <c r="G363" s="102"/>
      <c r="H363" s="102"/>
    </row>
    <row r="364" spans="1:8" x14ac:dyDescent="0.25">
      <c r="C364" s="87"/>
      <c r="D364" s="87"/>
      <c r="E364" s="87"/>
      <c r="F364" s="87"/>
    </row>
    <row r="365" spans="1:8" ht="15.75" x14ac:dyDescent="0.25">
      <c r="B365" s="126" t="s">
        <v>328</v>
      </c>
      <c r="C365" s="87"/>
      <c r="D365" s="87"/>
      <c r="E365" s="87"/>
      <c r="F365" s="87"/>
    </row>
    <row r="366" spans="1:8" ht="32.25" customHeight="1" x14ac:dyDescent="0.25">
      <c r="B366" s="181" t="s">
        <v>330</v>
      </c>
      <c r="C366" s="181"/>
      <c r="D366" s="181"/>
      <c r="E366" s="181"/>
      <c r="F366" s="181"/>
      <c r="G366" s="181"/>
    </row>
    <row r="367" spans="1:8" ht="30" customHeight="1" x14ac:dyDescent="0.25">
      <c r="B367" s="183" t="s">
        <v>329</v>
      </c>
      <c r="C367" s="183"/>
      <c r="D367" s="183"/>
      <c r="E367" s="183"/>
      <c r="F367" s="183"/>
      <c r="G367" s="183"/>
    </row>
    <row r="368" spans="1:8" x14ac:dyDescent="0.25">
      <c r="C368" s="87"/>
      <c r="D368" s="87"/>
      <c r="E368" s="87"/>
      <c r="F368" s="87"/>
    </row>
    <row r="369" spans="3:6" x14ac:dyDescent="0.25">
      <c r="C369" s="87"/>
      <c r="D369" s="87"/>
      <c r="E369" s="87"/>
      <c r="F369" s="87"/>
    </row>
    <row r="370" spans="3:6" x14ac:dyDescent="0.25">
      <c r="C370" s="87"/>
      <c r="D370" s="87"/>
      <c r="E370" s="87"/>
      <c r="F370" s="87"/>
    </row>
    <row r="371" spans="3:6" x14ac:dyDescent="0.25">
      <c r="C371" s="87"/>
      <c r="D371" s="87"/>
      <c r="E371" s="87"/>
      <c r="F371" s="87"/>
    </row>
    <row r="372" spans="3:6" x14ac:dyDescent="0.25">
      <c r="C372" s="87"/>
      <c r="D372" s="87"/>
      <c r="E372" s="87"/>
      <c r="F372" s="87"/>
    </row>
    <row r="373" spans="3:6" x14ac:dyDescent="0.25">
      <c r="C373" s="87"/>
      <c r="D373" s="87"/>
      <c r="E373" s="87"/>
      <c r="F373" s="87"/>
    </row>
    <row r="374" spans="3:6" x14ac:dyDescent="0.25">
      <c r="C374" s="87"/>
      <c r="D374" s="87"/>
      <c r="E374" s="87"/>
      <c r="F374" s="87"/>
    </row>
    <row r="375" spans="3:6" x14ac:dyDescent="0.25">
      <c r="C375" s="87"/>
      <c r="D375" s="87"/>
      <c r="E375" s="87"/>
      <c r="F375" s="87"/>
    </row>
    <row r="376" spans="3:6" x14ac:dyDescent="0.25">
      <c r="C376" s="87"/>
      <c r="D376" s="87"/>
      <c r="E376" s="87"/>
      <c r="F376" s="87"/>
    </row>
    <row r="377" spans="3:6" x14ac:dyDescent="0.25">
      <c r="C377" s="87"/>
      <c r="D377" s="87"/>
      <c r="E377" s="87"/>
      <c r="F377" s="87"/>
    </row>
    <row r="378" spans="3:6" x14ac:dyDescent="0.25">
      <c r="C378" s="87"/>
      <c r="D378" s="87"/>
      <c r="E378" s="87"/>
      <c r="F378" s="87"/>
    </row>
    <row r="379" spans="3:6" x14ac:dyDescent="0.25">
      <c r="C379" s="87"/>
      <c r="D379" s="87"/>
      <c r="E379" s="87"/>
      <c r="F379" s="87"/>
    </row>
    <row r="380" spans="3:6" x14ac:dyDescent="0.25">
      <c r="C380" s="87"/>
      <c r="D380" s="87"/>
      <c r="E380" s="87"/>
      <c r="F380" s="87"/>
    </row>
    <row r="381" spans="3:6" x14ac:dyDescent="0.25">
      <c r="C381" s="87"/>
      <c r="D381" s="87"/>
      <c r="E381" s="87"/>
      <c r="F381" s="87"/>
    </row>
    <row r="382" spans="3:6" x14ac:dyDescent="0.25">
      <c r="C382" s="87"/>
      <c r="D382" s="87"/>
      <c r="E382" s="87"/>
      <c r="F382" s="87"/>
    </row>
    <row r="383" spans="3:6" x14ac:dyDescent="0.25">
      <c r="C383" s="87"/>
      <c r="D383" s="87"/>
      <c r="E383" s="87"/>
      <c r="F383" s="87"/>
    </row>
    <row r="384" spans="3:6" x14ac:dyDescent="0.25">
      <c r="C384" s="87"/>
      <c r="D384" s="87"/>
      <c r="E384" s="87"/>
      <c r="F384" s="87"/>
    </row>
    <row r="385" spans="3:6" x14ac:dyDescent="0.25">
      <c r="C385" s="87"/>
      <c r="D385" s="87"/>
      <c r="E385" s="87"/>
      <c r="F385" s="87"/>
    </row>
    <row r="386" spans="3:6" x14ac:dyDescent="0.25">
      <c r="C386" s="87"/>
      <c r="D386" s="87"/>
      <c r="E386" s="87"/>
      <c r="F386" s="87"/>
    </row>
    <row r="387" spans="3:6" x14ac:dyDescent="0.25">
      <c r="C387" s="87"/>
      <c r="D387" s="87"/>
      <c r="E387" s="87"/>
      <c r="F387" s="87"/>
    </row>
    <row r="388" spans="3:6" x14ac:dyDescent="0.25">
      <c r="C388" s="87"/>
      <c r="D388" s="87"/>
      <c r="E388" s="87"/>
      <c r="F388" s="87"/>
    </row>
    <row r="389" spans="3:6" x14ac:dyDescent="0.25">
      <c r="C389" s="87"/>
      <c r="D389" s="87"/>
      <c r="E389" s="87"/>
      <c r="F389" s="87"/>
    </row>
    <row r="390" spans="3:6" x14ac:dyDescent="0.25">
      <c r="C390" s="87"/>
      <c r="D390" s="87"/>
      <c r="E390" s="87"/>
      <c r="F390" s="87"/>
    </row>
    <row r="391" spans="3:6" x14ac:dyDescent="0.25">
      <c r="C391" s="87"/>
      <c r="D391" s="87"/>
      <c r="E391" s="87"/>
      <c r="F391" s="87"/>
    </row>
    <row r="392" spans="3:6" x14ac:dyDescent="0.25">
      <c r="C392" s="87"/>
      <c r="D392" s="87"/>
      <c r="E392" s="87"/>
      <c r="F392" s="87"/>
    </row>
    <row r="393" spans="3:6" x14ac:dyDescent="0.25">
      <c r="C393" s="87"/>
      <c r="D393" s="87"/>
      <c r="E393" s="87"/>
      <c r="F393" s="87"/>
    </row>
    <row r="394" spans="3:6" x14ac:dyDescent="0.25">
      <c r="C394" s="87"/>
      <c r="D394" s="87"/>
      <c r="E394" s="87"/>
      <c r="F394" s="87"/>
    </row>
    <row r="395" spans="3:6" x14ac:dyDescent="0.25">
      <c r="C395" s="87"/>
      <c r="D395" s="87"/>
      <c r="E395" s="87"/>
      <c r="F395" s="87"/>
    </row>
    <row r="396" spans="3:6" x14ac:dyDescent="0.25">
      <c r="C396" s="87"/>
      <c r="D396" s="87"/>
      <c r="E396" s="87"/>
      <c r="F396" s="87"/>
    </row>
    <row r="397" spans="3:6" x14ac:dyDescent="0.25">
      <c r="C397" s="87"/>
      <c r="D397" s="87"/>
      <c r="E397" s="87"/>
      <c r="F397" s="87"/>
    </row>
    <row r="398" spans="3:6" x14ac:dyDescent="0.25">
      <c r="C398" s="87"/>
      <c r="D398" s="87"/>
      <c r="E398" s="87"/>
      <c r="F398" s="87"/>
    </row>
    <row r="399" spans="3:6" x14ac:dyDescent="0.25">
      <c r="C399" s="87"/>
      <c r="D399" s="87"/>
      <c r="E399" s="87"/>
      <c r="F399" s="87"/>
    </row>
    <row r="400" spans="3:6" x14ac:dyDescent="0.25">
      <c r="C400" s="87"/>
      <c r="D400" s="87"/>
      <c r="E400" s="87"/>
      <c r="F400" s="87"/>
    </row>
    <row r="401" spans="3:6" x14ac:dyDescent="0.25">
      <c r="C401" s="87"/>
      <c r="D401" s="87"/>
      <c r="E401" s="87"/>
      <c r="F401" s="87"/>
    </row>
    <row r="402" spans="3:6" x14ac:dyDescent="0.25">
      <c r="C402" s="87"/>
      <c r="D402" s="87"/>
      <c r="E402" s="87"/>
      <c r="F402" s="87"/>
    </row>
    <row r="403" spans="3:6" x14ac:dyDescent="0.25">
      <c r="C403" s="87"/>
      <c r="D403" s="87"/>
      <c r="E403" s="87"/>
      <c r="F403" s="87"/>
    </row>
    <row r="404" spans="3:6" x14ac:dyDescent="0.25">
      <c r="C404" s="87"/>
      <c r="D404" s="87"/>
      <c r="E404" s="87"/>
      <c r="F404" s="87"/>
    </row>
    <row r="405" spans="3:6" x14ac:dyDescent="0.25">
      <c r="C405" s="87"/>
      <c r="D405" s="87"/>
      <c r="E405" s="87"/>
      <c r="F405" s="87"/>
    </row>
    <row r="406" spans="3:6" x14ac:dyDescent="0.25">
      <c r="C406" s="87"/>
      <c r="D406" s="87"/>
      <c r="E406" s="87"/>
      <c r="F406" s="87"/>
    </row>
    <row r="407" spans="3:6" x14ac:dyDescent="0.25">
      <c r="C407" s="87"/>
      <c r="D407" s="87"/>
      <c r="E407" s="87"/>
      <c r="F407" s="87"/>
    </row>
    <row r="408" spans="3:6" x14ac:dyDescent="0.25">
      <c r="C408" s="87"/>
      <c r="D408" s="87"/>
      <c r="E408" s="87"/>
      <c r="F408" s="87"/>
    </row>
    <row r="409" spans="3:6" x14ac:dyDescent="0.25">
      <c r="C409" s="87"/>
      <c r="D409" s="87"/>
      <c r="E409" s="87"/>
      <c r="F409" s="87"/>
    </row>
    <row r="410" spans="3:6" x14ac:dyDescent="0.25">
      <c r="C410" s="87"/>
      <c r="D410" s="87"/>
      <c r="E410" s="87"/>
      <c r="F410" s="87"/>
    </row>
    <row r="411" spans="3:6" x14ac:dyDescent="0.25">
      <c r="C411" s="87"/>
      <c r="D411" s="87"/>
      <c r="E411" s="87"/>
      <c r="F411" s="87"/>
    </row>
    <row r="412" spans="3:6" x14ac:dyDescent="0.25">
      <c r="C412" s="87"/>
      <c r="D412" s="87"/>
      <c r="E412" s="87"/>
      <c r="F412" s="87"/>
    </row>
    <row r="413" spans="3:6" x14ac:dyDescent="0.25">
      <c r="C413" s="87"/>
      <c r="D413" s="87"/>
      <c r="E413" s="87"/>
      <c r="F413" s="87"/>
    </row>
    <row r="414" spans="3:6" x14ac:dyDescent="0.25">
      <c r="C414" s="87"/>
      <c r="D414" s="87"/>
      <c r="E414" s="87"/>
      <c r="F414" s="87"/>
    </row>
    <row r="415" spans="3:6" x14ac:dyDescent="0.25">
      <c r="C415" s="87"/>
      <c r="D415" s="87"/>
      <c r="E415" s="87"/>
      <c r="F415" s="87"/>
    </row>
    <row r="416" spans="3:6" x14ac:dyDescent="0.25">
      <c r="C416" s="87"/>
      <c r="D416" s="87"/>
      <c r="E416" s="87"/>
      <c r="F416" s="87"/>
    </row>
    <row r="417" spans="3:6" x14ac:dyDescent="0.25">
      <c r="C417" s="87"/>
      <c r="D417" s="87"/>
      <c r="E417" s="87"/>
      <c r="F417" s="87"/>
    </row>
    <row r="418" spans="3:6" x14ac:dyDescent="0.25">
      <c r="C418" s="87"/>
      <c r="D418" s="87"/>
      <c r="E418" s="87"/>
      <c r="F418" s="87"/>
    </row>
    <row r="419" spans="3:6" x14ac:dyDescent="0.25">
      <c r="C419" s="87"/>
      <c r="D419" s="87"/>
      <c r="E419" s="87"/>
      <c r="F419" s="87"/>
    </row>
    <row r="420" spans="3:6" x14ac:dyDescent="0.25">
      <c r="C420" s="87"/>
      <c r="D420" s="87"/>
      <c r="E420" s="87"/>
      <c r="F420" s="87"/>
    </row>
    <row r="421" spans="3:6" x14ac:dyDescent="0.25">
      <c r="C421" s="87"/>
      <c r="D421" s="87"/>
      <c r="E421" s="87"/>
      <c r="F421" s="87"/>
    </row>
    <row r="422" spans="3:6" x14ac:dyDescent="0.25">
      <c r="C422" s="87"/>
      <c r="D422" s="87"/>
      <c r="E422" s="87"/>
      <c r="F422" s="87"/>
    </row>
    <row r="423" spans="3:6" x14ac:dyDescent="0.25">
      <c r="C423" s="87"/>
      <c r="D423" s="87"/>
      <c r="E423" s="87"/>
      <c r="F423" s="87"/>
    </row>
    <row r="424" spans="3:6" x14ac:dyDescent="0.25">
      <c r="C424" s="87"/>
      <c r="D424" s="87"/>
      <c r="E424" s="87"/>
      <c r="F424" s="87"/>
    </row>
    <row r="425" spans="3:6" x14ac:dyDescent="0.25">
      <c r="C425" s="87"/>
      <c r="D425" s="87"/>
      <c r="E425" s="87"/>
      <c r="F425" s="87"/>
    </row>
    <row r="426" spans="3:6" x14ac:dyDescent="0.25">
      <c r="C426" s="87"/>
      <c r="D426" s="87"/>
      <c r="E426" s="87"/>
      <c r="F426" s="87"/>
    </row>
    <row r="427" spans="3:6" x14ac:dyDescent="0.25">
      <c r="C427" s="87"/>
      <c r="D427" s="87"/>
      <c r="E427" s="87"/>
      <c r="F427" s="87"/>
    </row>
    <row r="428" spans="3:6" x14ac:dyDescent="0.25">
      <c r="C428" s="87"/>
      <c r="D428" s="87"/>
      <c r="E428" s="87"/>
      <c r="F428" s="87"/>
    </row>
    <row r="429" spans="3:6" x14ac:dyDescent="0.25">
      <c r="C429" s="87"/>
      <c r="D429" s="87"/>
      <c r="E429" s="87"/>
      <c r="F429" s="87"/>
    </row>
    <row r="430" spans="3:6" x14ac:dyDescent="0.25">
      <c r="C430" s="87"/>
      <c r="D430" s="87"/>
      <c r="E430" s="87"/>
      <c r="F430" s="87"/>
    </row>
    <row r="431" spans="3:6" x14ac:dyDescent="0.25">
      <c r="C431" s="87"/>
      <c r="D431" s="87"/>
      <c r="E431" s="87"/>
      <c r="F431" s="87"/>
    </row>
    <row r="432" spans="3:6" x14ac:dyDescent="0.25">
      <c r="C432" s="87"/>
      <c r="D432" s="87"/>
      <c r="E432" s="87"/>
      <c r="F432" s="87"/>
    </row>
    <row r="433" spans="3:6" x14ac:dyDescent="0.25">
      <c r="C433" s="87"/>
      <c r="D433" s="87"/>
      <c r="E433" s="87"/>
      <c r="F433" s="87"/>
    </row>
  </sheetData>
  <sheetProtection algorithmName="SHA-512" hashValue="e+zf6b+qLiPEADY/Yw3imseRSnKATvZfli7kh2StcjNBtCe6AbaCNJwtFS8+Wt5w+bA3n8XuC9dQolD90FwFNQ==" saltValue="n71sModMmWqhaqFTigHzeA==" spinCount="100000" sheet="1" objects="1" scenarios="1"/>
  <mergeCells count="227">
    <mergeCell ref="B14:G14"/>
    <mergeCell ref="B16:G16"/>
    <mergeCell ref="B8:G8"/>
    <mergeCell ref="B10:F12"/>
    <mergeCell ref="A3:H3"/>
    <mergeCell ref="A5:H5"/>
    <mergeCell ref="C287:F287"/>
    <mergeCell ref="C288:F288"/>
    <mergeCell ref="C92:F92"/>
    <mergeCell ref="C99:F99"/>
    <mergeCell ref="C100:F100"/>
    <mergeCell ref="C101:F101"/>
    <mergeCell ref="C103:F103"/>
    <mergeCell ref="C84:F84"/>
    <mergeCell ref="C85:F85"/>
    <mergeCell ref="C87:F87"/>
    <mergeCell ref="C88:F88"/>
    <mergeCell ref="C90:F90"/>
    <mergeCell ref="B95:G95"/>
    <mergeCell ref="B97:G97"/>
    <mergeCell ref="C79:F79"/>
    <mergeCell ref="C80:F80"/>
    <mergeCell ref="C81:F81"/>
    <mergeCell ref="C82:F82"/>
    <mergeCell ref="S25:V25"/>
    <mergeCell ref="N26:Q26"/>
    <mergeCell ref="S26:V26"/>
    <mergeCell ref="C57:F57"/>
    <mergeCell ref="C58:F58"/>
    <mergeCell ref="C47:F47"/>
    <mergeCell ref="C49:F49"/>
    <mergeCell ref="C51:F51"/>
    <mergeCell ref="C53:F53"/>
    <mergeCell ref="C145:F145"/>
    <mergeCell ref="C55:F55"/>
    <mergeCell ref="C56:F56"/>
    <mergeCell ref="S20:V20"/>
    <mergeCell ref="N21:Q21"/>
    <mergeCell ref="N22:Q22"/>
    <mergeCell ref="S22:V22"/>
    <mergeCell ref="N23:Q23"/>
    <mergeCell ref="S23:V23"/>
    <mergeCell ref="B137:G137"/>
    <mergeCell ref="C125:F125"/>
    <mergeCell ref="C127:F127"/>
    <mergeCell ref="C129:F129"/>
    <mergeCell ref="C131:F131"/>
    <mergeCell ref="C132:F132"/>
    <mergeCell ref="C83:F83"/>
    <mergeCell ref="C72:F72"/>
    <mergeCell ref="C74:F74"/>
    <mergeCell ref="C76:F76"/>
    <mergeCell ref="C77:F77"/>
    <mergeCell ref="C78:F78"/>
    <mergeCell ref="N24:Q24"/>
    <mergeCell ref="S24:V24"/>
    <mergeCell ref="N25:Q25"/>
    <mergeCell ref="N8:Q8"/>
    <mergeCell ref="S8:V8"/>
    <mergeCell ref="N9:Q9"/>
    <mergeCell ref="S9:V9"/>
    <mergeCell ref="N10:Q10"/>
    <mergeCell ref="S10:V10"/>
    <mergeCell ref="B36:G36"/>
    <mergeCell ref="B63:G63"/>
    <mergeCell ref="B65:G65"/>
    <mergeCell ref="B34:G34"/>
    <mergeCell ref="B20:G20"/>
    <mergeCell ref="C25:F25"/>
    <mergeCell ref="C29:F29"/>
    <mergeCell ref="B40:F40"/>
    <mergeCell ref="C43:F43"/>
    <mergeCell ref="C44:F44"/>
    <mergeCell ref="C45:F45"/>
    <mergeCell ref="B38:G38"/>
    <mergeCell ref="N17:Q17"/>
    <mergeCell ref="S17:V17"/>
    <mergeCell ref="N18:Q18"/>
    <mergeCell ref="S18:V18"/>
    <mergeCell ref="N19:Q19"/>
    <mergeCell ref="S19:V19"/>
    <mergeCell ref="B329:G329"/>
    <mergeCell ref="B342:G342"/>
    <mergeCell ref="B344:G344"/>
    <mergeCell ref="C210:F212"/>
    <mergeCell ref="C213:F213"/>
    <mergeCell ref="C215:F215"/>
    <mergeCell ref="C224:F224"/>
    <mergeCell ref="C225:F225"/>
    <mergeCell ref="C226:F226"/>
    <mergeCell ref="C228:F228"/>
    <mergeCell ref="C229:F229"/>
    <mergeCell ref="C230:F230"/>
    <mergeCell ref="C231:F231"/>
    <mergeCell ref="C240:F240"/>
    <mergeCell ref="C242:F242"/>
    <mergeCell ref="B249:F250"/>
    <mergeCell ref="C252:F252"/>
    <mergeCell ref="C253:F253"/>
    <mergeCell ref="B218:G218"/>
    <mergeCell ref="B220:G220"/>
    <mergeCell ref="B319:G319"/>
    <mergeCell ref="C263:F263"/>
    <mergeCell ref="C270:F270"/>
    <mergeCell ref="C271:F271"/>
    <mergeCell ref="C174:F174"/>
    <mergeCell ref="C176:F176"/>
    <mergeCell ref="C177:F177"/>
    <mergeCell ref="C178:F178"/>
    <mergeCell ref="C180:F180"/>
    <mergeCell ref="C181:F181"/>
    <mergeCell ref="C182:F182"/>
    <mergeCell ref="C183:F183"/>
    <mergeCell ref="C190:F190"/>
    <mergeCell ref="B186:G186"/>
    <mergeCell ref="B188:G188"/>
    <mergeCell ref="C147:F147"/>
    <mergeCell ref="C149:F149"/>
    <mergeCell ref="C158:F158"/>
    <mergeCell ref="C159:F159"/>
    <mergeCell ref="C169:F169"/>
    <mergeCell ref="C171:F171"/>
    <mergeCell ref="C172:F172"/>
    <mergeCell ref="C173:F173"/>
    <mergeCell ref="B156:G156"/>
    <mergeCell ref="B162:G162"/>
    <mergeCell ref="B164:G164"/>
    <mergeCell ref="B152:G152"/>
    <mergeCell ref="B154:G154"/>
    <mergeCell ref="C166:F166"/>
    <mergeCell ref="C167:F167"/>
    <mergeCell ref="C168:F168"/>
    <mergeCell ref="C139:F139"/>
    <mergeCell ref="C141:F141"/>
    <mergeCell ref="C143:F143"/>
    <mergeCell ref="C60:F60"/>
    <mergeCell ref="B67:F68"/>
    <mergeCell ref="C70:F70"/>
    <mergeCell ref="C104:F104"/>
    <mergeCell ref="C105:F105"/>
    <mergeCell ref="C107:F107"/>
    <mergeCell ref="C108:F108"/>
    <mergeCell ref="C109:F109"/>
    <mergeCell ref="C111:F111"/>
    <mergeCell ref="C112:F112"/>
    <mergeCell ref="C114:F114"/>
    <mergeCell ref="C115:F115"/>
    <mergeCell ref="C122:F122"/>
    <mergeCell ref="B118:G118"/>
    <mergeCell ref="B120:G120"/>
    <mergeCell ref="B135:G135"/>
    <mergeCell ref="C123:F123"/>
    <mergeCell ref="C206:F206"/>
    <mergeCell ref="C191:F191"/>
    <mergeCell ref="C207:F207"/>
    <mergeCell ref="C209:F209"/>
    <mergeCell ref="B201:G201"/>
    <mergeCell ref="B203:G203"/>
    <mergeCell ref="C291:F291"/>
    <mergeCell ref="C285:F285"/>
    <mergeCell ref="C290:F290"/>
    <mergeCell ref="C272:F272"/>
    <mergeCell ref="C281:F281"/>
    <mergeCell ref="C286:F286"/>
    <mergeCell ref="G210:H210"/>
    <mergeCell ref="G211:H211"/>
    <mergeCell ref="G212:H212"/>
    <mergeCell ref="C192:F192"/>
    <mergeCell ref="C193:F193"/>
    <mergeCell ref="C195:F195"/>
    <mergeCell ref="C196:F196"/>
    <mergeCell ref="C197:F197"/>
    <mergeCell ref="C198:F198"/>
    <mergeCell ref="C205:F205"/>
    <mergeCell ref="C293:F293"/>
    <mergeCell ref="C294:F294"/>
    <mergeCell ref="B234:G234"/>
    <mergeCell ref="C223:F223"/>
    <mergeCell ref="B268:G268"/>
    <mergeCell ref="B275:G275"/>
    <mergeCell ref="B277:G277"/>
    <mergeCell ref="C280:G280"/>
    <mergeCell ref="B236:G236"/>
    <mergeCell ref="B238:G238"/>
    <mergeCell ref="B245:G245"/>
    <mergeCell ref="B247:G247"/>
    <mergeCell ref="B266:G266"/>
    <mergeCell ref="C254:F254"/>
    <mergeCell ref="C255:F255"/>
    <mergeCell ref="C257:F257"/>
    <mergeCell ref="C258:F258"/>
    <mergeCell ref="B367:G367"/>
    <mergeCell ref="C335:F335"/>
    <mergeCell ref="C337:F337"/>
    <mergeCell ref="C339:F339"/>
    <mergeCell ref="C346:F346"/>
    <mergeCell ref="C348:F348"/>
    <mergeCell ref="C350:F350"/>
    <mergeCell ref="C352:F352"/>
    <mergeCell ref="C359:F359"/>
    <mergeCell ref="C360:F360"/>
    <mergeCell ref="B355:G355"/>
    <mergeCell ref="B357:G357"/>
    <mergeCell ref="C333:F333"/>
    <mergeCell ref="B327:G327"/>
    <mergeCell ref="C361:F361"/>
    <mergeCell ref="B366:G366"/>
    <mergeCell ref="C302:F302"/>
    <mergeCell ref="C303:F303"/>
    <mergeCell ref="C304:F304"/>
    <mergeCell ref="C305:F305"/>
    <mergeCell ref="B221:G221"/>
    <mergeCell ref="B278:G278"/>
    <mergeCell ref="B300:G300"/>
    <mergeCell ref="C312:F312"/>
    <mergeCell ref="C313:F313"/>
    <mergeCell ref="C314:F314"/>
    <mergeCell ref="C323:F323"/>
    <mergeCell ref="C331:F331"/>
    <mergeCell ref="B317:G317"/>
    <mergeCell ref="B308:G308"/>
    <mergeCell ref="B310:G310"/>
    <mergeCell ref="B321:G321"/>
    <mergeCell ref="B297:G297"/>
    <mergeCell ref="B299:G299"/>
    <mergeCell ref="C259:F259"/>
    <mergeCell ref="C261:F261"/>
  </mergeCells>
  <dataValidations count="22">
    <dataValidation type="list" showInputMessage="1" showErrorMessage="1" error="Please select a transit type." sqref="G24:G26 G258">
      <formula1>TransitTypes</formula1>
    </dataValidation>
    <dataValidation type="list" showInputMessage="1" showErrorMessage="1" error="Please select a place type." sqref="G28">
      <formula1>PlaceType</formula1>
    </dataValidation>
    <dataValidation type="list" allowBlank="1" showInputMessage="1" showErrorMessage="1" sqref="G47 G49 G51 G53 G43:G44 G56:G58 G60 G70 G72 G74 G90 G92 G122 G125 G127 G129 G131:G132 G139 G141 G143 G145 G147 G149 G205:G206 G215 G252 G254:G255 G263 G331 G333 G335 G337 G339 G346 G348 G350 G352 G87">
      <formula1>YesNo</formula1>
    </dataValidation>
    <dataValidation type="list" allowBlank="1" showInputMessage="1" showErrorMessage="1" sqref="G77:G85">
      <formula1>ZerotoFive</formula1>
    </dataValidation>
    <dataValidation type="list" showInputMessage="1" showErrorMessage="1" sqref="G99 G103 G107 G111 G114">
      <formula1>Oneto5</formula1>
    </dataValidation>
    <dataValidation type="list" allowBlank="1" showInputMessage="1" showErrorMessage="1" sqref="G123">
      <formula1>VolMan</formula1>
    </dataValidation>
    <dataValidation type="whole" operator="greaterThanOrEqual" allowBlank="1" showInputMessage="1" showErrorMessage="1" error="Please enter a whole number greater than or equal to 0" sqref="G158">
      <formula1>0</formula1>
    </dataValidation>
    <dataValidation type="list" allowBlank="1" showInputMessage="1" showErrorMessage="1" sqref="G209">
      <formula1>FinancialIncentives</formula1>
    </dataValidation>
    <dataValidation type="whole" operator="greaterThanOrEqual" allowBlank="1" showInputMessage="1" showErrorMessage="1" error="Please enter a whole number greater than 0" sqref="G259">
      <formula1>0</formula1>
    </dataValidation>
    <dataValidation type="list" allowBlank="1" showInputMessage="1" showErrorMessage="1" sqref="G261">
      <formula1>PlannedProgrammed</formula1>
    </dataValidation>
    <dataValidation type="decimal" operator="greaterThanOrEqual" allowBlank="1" showInputMessage="1" showErrorMessage="1" error="Please enter a whole number greater than or equal to 0" sqref="G270 G302 G312 G224:G227">
      <formula1>0</formula1>
    </dataValidation>
    <dataValidation type="list" allowBlank="1" showInputMessage="1" showErrorMessage="1" sqref="C286">
      <formula1>BlockLayout</formula1>
    </dataValidation>
    <dataValidation type="list" allowBlank="1" showInputMessage="1" showErrorMessage="1" sqref="C291">
      <formula1>Barriers</formula1>
    </dataValidation>
    <dataValidation type="list" allowBlank="1" showInputMessage="1" showErrorMessage="1" sqref="C294">
      <formula1>Connections</formula1>
    </dataValidation>
    <dataValidation type="decimal" allowBlank="1" showInputMessage="1" showErrorMessage="1" error="Please enter a numerical value" sqref="G223 G228">
      <formula1>-1000</formula1>
      <formula2>1000</formula2>
    </dataValidation>
    <dataValidation type="whole" allowBlank="1" showInputMessage="1" showErrorMessage="1" error="Please enter a whole number from 0 to 100" sqref="G323">
      <formula1>0</formula1>
      <formula2>100</formula2>
    </dataValidation>
    <dataValidation allowBlank="1" showInputMessage="1" showErrorMessage="1" error="Please enter a whole number from 0 to 100" sqref="G359"/>
    <dataValidation type="whole" operator="greaterThanOrEqual" allowBlank="1" showInputMessage="1" showErrorMessage="1" error="Please enter a whole number from 0 to 100" sqref="G240">
      <formula1>0</formula1>
    </dataValidation>
    <dataValidation type="decimal" operator="greaterThan" allowBlank="1" showInputMessage="1" showErrorMessage="1" sqref="G177 G173:G174">
      <formula1>0</formula1>
    </dataValidation>
    <dataValidation type="list" showInputMessage="1" showErrorMessage="1" error="Please select a county." sqref="O6 G22">
      <formula1>Counties</formula1>
    </dataValidation>
    <dataValidation type="decimal" operator="greaterThanOrEqual" allowBlank="1" showInputMessage="1" showErrorMessage="1" error="Please enter a numerical value greater than or equal to zero." sqref="G181 G176 G172 G167">
      <formula1>0</formula1>
    </dataValidation>
    <dataValidation type="list" allowBlank="1" showInputMessage="1" showErrorMessage="1" sqref="G10">
      <formula1>Example</formula1>
    </dataValidation>
  </dataValidations>
  <hyperlinks>
    <hyperlink ref="G40" r:id="rId1"/>
    <hyperlink ref="G67" r:id="rId2"/>
    <hyperlink ref="G68" r:id="rId3"/>
    <hyperlink ref="G249" r:id="rId4"/>
    <hyperlink ref="G250" r:id="rId5"/>
    <hyperlink ref="C324" r:id="rId6"/>
    <hyperlink ref="C360" r:id="rId7"/>
    <hyperlink ref="C241" r:id="rId8"/>
    <hyperlink ref="C192" r:id="rId9"/>
    <hyperlink ref="C197" r:id="rId10"/>
    <hyperlink ref="C282" r:id="rId11"/>
    <hyperlink ref="C283" r:id="rId12"/>
    <hyperlink ref="C230" r:id="rId13"/>
    <hyperlink ref="C26" r:id="rId14"/>
    <hyperlink ref="C30" r:id="rId15"/>
    <hyperlink ref="C88" r:id="rId16"/>
    <hyperlink ref="C225" r:id="rId17"/>
    <hyperlink ref="C1" location="'Assessment Form'!C43" display="Policy Measures"/>
    <hyperlink ref="D1" location="'Assessment Form'!C158" display="Market Measures"/>
    <hyperlink ref="E1" location="'Assessment Form'!C252" display="Physical Measures"/>
    <hyperlink ref="F1" location="'Assessment Form'!C319" display="Social Measures"/>
    <hyperlink ref="C362" r:id="rId18"/>
  </hyperlinks>
  <pageMargins left="0.7" right="0.7" top="0.75" bottom="0.75" header="0.3" footer="0.3"/>
  <pageSetup scale="77" orientation="portrait" r:id="rId19"/>
  <rowBreaks count="12" manualBreakCount="12">
    <brk id="32" max="4" man="1"/>
    <brk id="62" max="4" man="1"/>
    <brk id="94" max="4" man="1"/>
    <brk id="117" max="4" man="1"/>
    <brk id="133" max="4" man="1"/>
    <brk id="151" max="4" man="1"/>
    <brk id="185" max="4" man="1"/>
    <brk id="233" max="4" man="1"/>
    <brk id="264" max="4" man="1"/>
    <brk id="296" max="4" man="1"/>
    <brk id="318" max="4" man="1"/>
    <brk id="354" max="4" man="1"/>
  </rowBreaks>
  <colBreaks count="1" manualBreakCount="1">
    <brk id="8" max="1048575" man="1"/>
  </colBreaks>
  <drawing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247"/>
  <sheetViews>
    <sheetView view="pageBreakPreview" zoomScaleNormal="115" zoomScaleSheetLayoutView="100" workbookViewId="0">
      <selection sqref="A1:P1"/>
    </sheetView>
  </sheetViews>
  <sheetFormatPr defaultRowHeight="15" x14ac:dyDescent="0.25"/>
  <cols>
    <col min="1" max="1" width="6.85546875" customWidth="1"/>
    <col min="6" max="6" width="7.85546875" customWidth="1"/>
    <col min="7" max="7" width="6.28515625" customWidth="1"/>
    <col min="8" max="8" width="7.28515625" customWidth="1"/>
    <col min="9" max="9" width="7" customWidth="1"/>
    <col min="10" max="10" width="8.28515625" customWidth="1"/>
    <col min="11" max="11" width="7.7109375" customWidth="1"/>
    <col min="12" max="12" width="2.42578125" customWidth="1"/>
    <col min="21" max="21" width="10.42578125" bestFit="1" customWidth="1"/>
  </cols>
  <sheetData>
    <row r="1" spans="1:25" ht="22.5" x14ac:dyDescent="0.35">
      <c r="A1" s="254" t="s">
        <v>469</v>
      </c>
      <c r="B1" s="280"/>
      <c r="C1" s="280"/>
      <c r="D1" s="280"/>
      <c r="E1" s="280"/>
      <c r="F1" s="280"/>
      <c r="G1" s="280"/>
      <c r="H1" s="280"/>
      <c r="I1" s="280"/>
      <c r="J1" s="280"/>
      <c r="K1" s="280"/>
      <c r="L1" s="280"/>
      <c r="M1" s="280"/>
      <c r="N1" s="280"/>
      <c r="O1" s="280"/>
      <c r="P1" s="280"/>
    </row>
    <row r="2" spans="1:25" x14ac:dyDescent="0.25">
      <c r="A2" s="131"/>
      <c r="B2" s="131"/>
      <c r="C2" s="131"/>
      <c r="D2" s="131"/>
      <c r="E2" s="131"/>
      <c r="F2" s="131"/>
      <c r="G2" s="131"/>
      <c r="H2" s="131"/>
      <c r="I2" s="131"/>
      <c r="J2" s="131"/>
      <c r="K2" s="131"/>
      <c r="L2" s="131"/>
      <c r="M2" s="131"/>
      <c r="N2" s="131"/>
      <c r="O2" s="131"/>
      <c r="P2" s="131"/>
      <c r="Q2" s="131"/>
      <c r="R2" s="131"/>
      <c r="S2" s="131"/>
      <c r="T2" s="131"/>
      <c r="U2" s="131"/>
      <c r="V2" s="131"/>
    </row>
    <row r="3" spans="1:25" ht="15.75" x14ac:dyDescent="0.25">
      <c r="A3" s="282" t="s">
        <v>470</v>
      </c>
      <c r="B3" s="282"/>
      <c r="C3" s="282"/>
      <c r="D3" s="282"/>
      <c r="E3" s="282"/>
      <c r="F3" s="282"/>
      <c r="G3" s="282"/>
      <c r="H3" s="282"/>
      <c r="I3" s="282"/>
      <c r="J3" s="282"/>
      <c r="K3" s="282"/>
      <c r="M3" s="282" t="s">
        <v>218</v>
      </c>
      <c r="N3" s="282"/>
      <c r="O3" s="282"/>
      <c r="P3" s="282"/>
      <c r="Q3" s="282"/>
      <c r="R3" s="131"/>
      <c r="S3" s="226" t="s">
        <v>570</v>
      </c>
      <c r="T3" s="226"/>
      <c r="U3" s="226"/>
      <c r="V3" s="226"/>
      <c r="W3" s="226"/>
      <c r="X3" s="226"/>
      <c r="Y3" s="226"/>
    </row>
    <row r="4" spans="1:25" ht="10.5" customHeight="1" x14ac:dyDescent="0.25">
      <c r="A4" s="131"/>
      <c r="B4" s="131"/>
      <c r="C4" s="131"/>
      <c r="D4" s="131"/>
      <c r="E4" s="131"/>
      <c r="F4" s="131"/>
      <c r="G4" s="131"/>
      <c r="H4" s="131"/>
      <c r="I4" s="131"/>
      <c r="J4" s="131"/>
      <c r="K4" s="131"/>
      <c r="L4" s="131"/>
      <c r="M4" s="131"/>
      <c r="N4" s="131"/>
      <c r="O4" s="131"/>
      <c r="P4" s="131"/>
      <c r="Q4" s="131"/>
      <c r="R4" s="131"/>
      <c r="S4" s="131"/>
      <c r="T4" s="131"/>
      <c r="U4" s="131"/>
      <c r="V4" s="131"/>
    </row>
    <row r="5" spans="1:25" ht="15" customHeight="1" x14ac:dyDescent="0.25">
      <c r="A5" s="266" t="s">
        <v>474</v>
      </c>
      <c r="B5" s="266"/>
      <c r="C5" s="266"/>
      <c r="D5" s="266"/>
      <c r="E5" s="266"/>
      <c r="F5" s="266"/>
      <c r="G5" s="266"/>
      <c r="H5" s="266"/>
      <c r="I5" s="266"/>
      <c r="J5" s="266"/>
      <c r="K5" s="266"/>
      <c r="M5" s="253" t="s">
        <v>473</v>
      </c>
      <c r="N5" s="253"/>
      <c r="O5" s="281" t="s">
        <v>530</v>
      </c>
      <c r="P5" s="281"/>
      <c r="Q5" s="281"/>
      <c r="R5" s="131"/>
      <c r="S5" s="224" t="s">
        <v>558</v>
      </c>
      <c r="T5" s="224"/>
      <c r="U5" s="224"/>
      <c r="V5" s="224"/>
      <c r="W5" s="224"/>
      <c r="X5" s="224"/>
      <c r="Y5" s="224"/>
    </row>
    <row r="6" spans="1:25" x14ac:dyDescent="0.25">
      <c r="A6" s="266"/>
      <c r="B6" s="266"/>
      <c r="C6" s="266"/>
      <c r="D6" s="266"/>
      <c r="E6" s="266"/>
      <c r="F6" s="266"/>
      <c r="G6" s="266"/>
      <c r="H6" s="266"/>
      <c r="I6" s="266"/>
      <c r="J6" s="266"/>
      <c r="K6" s="266"/>
      <c r="M6" s="253" t="s">
        <v>471</v>
      </c>
      <c r="N6" s="253"/>
      <c r="O6" s="279">
        <f>'Assessment Form'!G28</f>
        <v>0</v>
      </c>
      <c r="P6" s="279"/>
      <c r="Q6" s="279"/>
      <c r="R6" s="131"/>
      <c r="S6" s="131"/>
      <c r="T6" s="131"/>
      <c r="U6" s="131"/>
      <c r="V6" s="131"/>
    </row>
    <row r="7" spans="1:25" ht="15" customHeight="1" x14ac:dyDescent="0.25">
      <c r="A7" s="268" t="s">
        <v>477</v>
      </c>
      <c r="B7" s="266" t="s">
        <v>475</v>
      </c>
      <c r="C7" s="266"/>
      <c r="D7" s="266"/>
      <c r="E7" s="266"/>
      <c r="F7" s="266"/>
      <c r="G7" s="266"/>
      <c r="H7" s="266"/>
      <c r="I7" s="266"/>
      <c r="J7" s="266"/>
      <c r="K7" s="266"/>
      <c r="M7" s="253" t="s">
        <v>472</v>
      </c>
      <c r="N7" s="253"/>
      <c r="O7" s="279">
        <f>'Assessment Form'!G24</f>
        <v>0</v>
      </c>
      <c r="P7" s="279"/>
      <c r="Q7" s="279"/>
      <c r="R7" s="131"/>
      <c r="S7" s="131"/>
      <c r="T7" s="131"/>
      <c r="U7" s="131"/>
      <c r="V7" s="131"/>
    </row>
    <row r="8" spans="1:25" x14ac:dyDescent="0.25">
      <c r="A8" s="268"/>
      <c r="B8" s="266"/>
      <c r="C8" s="266"/>
      <c r="D8" s="266"/>
      <c r="E8" s="266"/>
      <c r="F8" s="266"/>
      <c r="G8" s="266"/>
      <c r="H8" s="266"/>
      <c r="I8" s="266"/>
      <c r="J8" s="266"/>
      <c r="K8" s="266"/>
      <c r="L8" s="131"/>
      <c r="M8" s="252"/>
      <c r="N8" s="252"/>
      <c r="O8" s="252"/>
      <c r="P8" s="252"/>
      <c r="Q8" s="252"/>
      <c r="R8" s="131"/>
      <c r="S8" s="225" t="s">
        <v>559</v>
      </c>
      <c r="T8" s="225"/>
      <c r="U8" s="225"/>
      <c r="V8" s="225"/>
      <c r="W8" s="225"/>
      <c r="X8" s="225"/>
      <c r="Y8" s="225"/>
    </row>
    <row r="9" spans="1:25" ht="27.75" customHeight="1" x14ac:dyDescent="0.25">
      <c r="A9" s="139" t="s">
        <v>477</v>
      </c>
      <c r="B9" s="266" t="s">
        <v>476</v>
      </c>
      <c r="C9" s="266"/>
      <c r="D9" s="266"/>
      <c r="E9" s="266"/>
      <c r="F9" s="266"/>
      <c r="G9" s="266"/>
      <c r="H9" s="266"/>
      <c r="I9" s="266"/>
      <c r="J9" s="266"/>
      <c r="K9" s="266"/>
      <c r="L9" s="131"/>
      <c r="M9" s="252"/>
      <c r="N9" s="252"/>
      <c r="O9" s="252"/>
      <c r="P9" s="252"/>
      <c r="Q9" s="252"/>
      <c r="R9" s="131"/>
      <c r="S9" s="225"/>
      <c r="T9" s="225"/>
      <c r="U9" s="225"/>
      <c r="V9" s="225"/>
      <c r="W9" s="225"/>
      <c r="X9" s="225"/>
      <c r="Y9" s="225"/>
    </row>
    <row r="10" spans="1:25" ht="12" customHeight="1" x14ac:dyDescent="0.25">
      <c r="A10" s="274" t="s">
        <v>531</v>
      </c>
      <c r="B10" s="274"/>
      <c r="C10" s="274"/>
      <c r="D10" s="274"/>
      <c r="E10" s="274"/>
      <c r="F10" s="274"/>
      <c r="G10" s="274"/>
      <c r="H10" s="275"/>
      <c r="I10" s="276" t="s">
        <v>481</v>
      </c>
      <c r="J10" s="277"/>
      <c r="K10" s="278"/>
      <c r="M10" s="252"/>
      <c r="N10" s="252"/>
      <c r="O10" s="252"/>
      <c r="P10" s="252"/>
      <c r="Q10" s="252"/>
      <c r="R10" s="131"/>
      <c r="S10" s="131"/>
      <c r="T10" s="131"/>
      <c r="U10" s="131"/>
      <c r="V10" s="131"/>
    </row>
    <row r="11" spans="1:25" ht="12" customHeight="1" x14ac:dyDescent="0.25">
      <c r="A11" s="274"/>
      <c r="B11" s="274"/>
      <c r="C11" s="274"/>
      <c r="D11" s="274"/>
      <c r="E11" s="274"/>
      <c r="F11" s="274"/>
      <c r="G11" s="274"/>
      <c r="H11" s="275"/>
      <c r="I11" s="134"/>
      <c r="J11" s="270" t="s">
        <v>478</v>
      </c>
      <c r="K11" s="271"/>
      <c r="M11" s="252"/>
      <c r="N11" s="252"/>
      <c r="O11" s="252"/>
      <c r="P11" s="252"/>
      <c r="Q11" s="252"/>
      <c r="R11" s="131"/>
      <c r="S11" s="131"/>
      <c r="T11" s="131"/>
      <c r="U11" s="131"/>
      <c r="V11" s="131"/>
    </row>
    <row r="12" spans="1:25" ht="12" customHeight="1" x14ac:dyDescent="0.25">
      <c r="A12" s="274"/>
      <c r="B12" s="274"/>
      <c r="C12" s="274"/>
      <c r="D12" s="274"/>
      <c r="E12" s="274"/>
      <c r="F12" s="274"/>
      <c r="G12" s="274"/>
      <c r="H12" s="275"/>
      <c r="I12" s="134"/>
      <c r="J12" s="270"/>
      <c r="K12" s="271"/>
      <c r="M12" s="252"/>
      <c r="N12" s="252"/>
      <c r="O12" s="252"/>
      <c r="P12" s="252"/>
      <c r="Q12" s="252"/>
      <c r="R12" s="131"/>
      <c r="S12" s="131"/>
      <c r="T12" s="131"/>
      <c r="U12" s="131"/>
      <c r="V12" s="131"/>
    </row>
    <row r="13" spans="1:25" ht="12" customHeight="1" x14ac:dyDescent="0.25">
      <c r="A13" s="274"/>
      <c r="B13" s="274"/>
      <c r="C13" s="274"/>
      <c r="D13" s="274"/>
      <c r="E13" s="274"/>
      <c r="F13" s="274"/>
      <c r="G13" s="274"/>
      <c r="H13" s="275"/>
      <c r="I13" s="134"/>
      <c r="J13" s="270" t="s">
        <v>479</v>
      </c>
      <c r="K13" s="271"/>
      <c r="L13" s="131"/>
      <c r="M13" s="252"/>
      <c r="N13" s="252"/>
      <c r="O13" s="252"/>
      <c r="P13" s="252"/>
      <c r="Q13" s="252"/>
      <c r="R13" s="131"/>
      <c r="S13" s="131"/>
      <c r="T13" s="131"/>
      <c r="U13" s="131"/>
      <c r="V13" s="131"/>
    </row>
    <row r="14" spans="1:25" ht="12" customHeight="1" x14ac:dyDescent="0.25">
      <c r="A14" s="274"/>
      <c r="B14" s="274"/>
      <c r="C14" s="274"/>
      <c r="D14" s="274"/>
      <c r="E14" s="274"/>
      <c r="F14" s="274"/>
      <c r="G14" s="274"/>
      <c r="H14" s="275"/>
      <c r="I14" s="134"/>
      <c r="J14" s="270"/>
      <c r="K14" s="271"/>
      <c r="L14" s="131"/>
      <c r="M14" s="252"/>
      <c r="N14" s="252"/>
      <c r="O14" s="252"/>
      <c r="P14" s="252"/>
      <c r="Q14" s="252"/>
      <c r="R14" s="131"/>
      <c r="S14" s="131"/>
      <c r="T14" s="131"/>
      <c r="U14" s="131"/>
      <c r="V14" s="131"/>
    </row>
    <row r="15" spans="1:25" ht="12" customHeight="1" x14ac:dyDescent="0.25">
      <c r="A15" s="274"/>
      <c r="B15" s="274"/>
      <c r="C15" s="274"/>
      <c r="D15" s="274"/>
      <c r="E15" s="274"/>
      <c r="F15" s="274"/>
      <c r="G15" s="274"/>
      <c r="H15" s="275"/>
      <c r="I15" s="134"/>
      <c r="J15" s="270" t="s">
        <v>480</v>
      </c>
      <c r="K15" s="271"/>
      <c r="L15" s="131"/>
      <c r="M15" s="252"/>
      <c r="N15" s="252"/>
      <c r="O15" s="252"/>
      <c r="P15" s="252"/>
      <c r="Q15" s="252"/>
      <c r="R15" s="131"/>
      <c r="S15" s="131"/>
      <c r="T15" s="131"/>
      <c r="U15" s="131"/>
      <c r="V15" s="131"/>
    </row>
    <row r="16" spans="1:25" ht="12" customHeight="1" x14ac:dyDescent="0.25">
      <c r="A16" s="274"/>
      <c r="B16" s="274"/>
      <c r="C16" s="274"/>
      <c r="D16" s="274"/>
      <c r="E16" s="274"/>
      <c r="F16" s="274"/>
      <c r="G16" s="274"/>
      <c r="H16" s="275"/>
      <c r="I16" s="135"/>
      <c r="J16" s="272"/>
      <c r="K16" s="273"/>
      <c r="L16" s="131"/>
      <c r="M16" s="252"/>
      <c r="N16" s="252"/>
      <c r="O16" s="252"/>
      <c r="P16" s="252"/>
      <c r="Q16" s="252"/>
      <c r="R16" s="131"/>
      <c r="S16" s="131"/>
      <c r="T16" s="131"/>
      <c r="U16" s="131"/>
      <c r="V16" s="131"/>
    </row>
    <row r="17" spans="1:25" ht="8.25" customHeight="1" x14ac:dyDescent="0.25">
      <c r="B17" s="133"/>
      <c r="C17" s="133"/>
      <c r="D17" s="133"/>
      <c r="E17" s="133"/>
      <c r="F17" s="133"/>
      <c r="G17" s="133"/>
      <c r="H17" s="131"/>
      <c r="I17" s="141"/>
      <c r="J17" s="142"/>
      <c r="K17" s="142"/>
      <c r="L17" s="131"/>
      <c r="M17" s="131"/>
      <c r="N17" s="131"/>
      <c r="O17" s="131"/>
      <c r="P17" s="131"/>
      <c r="Q17" s="131"/>
      <c r="R17" s="131"/>
      <c r="S17" s="131"/>
      <c r="T17" s="131"/>
      <c r="U17" s="131"/>
      <c r="V17" s="131"/>
    </row>
    <row r="18" spans="1:25" ht="19.5" customHeight="1" x14ac:dyDescent="0.25">
      <c r="A18" s="283" t="s">
        <v>482</v>
      </c>
      <c r="B18" s="283"/>
      <c r="C18" s="283"/>
      <c r="D18" s="283"/>
      <c r="E18" s="283"/>
      <c r="F18" s="283"/>
      <c r="G18" s="283"/>
      <c r="H18" s="283"/>
      <c r="I18" s="283"/>
      <c r="J18" s="283"/>
      <c r="K18" s="283"/>
      <c r="L18" s="283"/>
      <c r="M18" s="283"/>
      <c r="N18" s="283"/>
      <c r="O18" s="283"/>
      <c r="P18" s="283"/>
      <c r="Q18" s="283"/>
      <c r="R18" s="131"/>
      <c r="S18" s="225" t="s">
        <v>561</v>
      </c>
      <c r="T18" s="225"/>
      <c r="U18" s="225"/>
      <c r="V18" s="225"/>
      <c r="W18" s="225"/>
      <c r="X18" s="225"/>
      <c r="Y18" s="225"/>
    </row>
    <row r="19" spans="1:25" ht="15.75" x14ac:dyDescent="0.25">
      <c r="A19" s="267" t="s">
        <v>485</v>
      </c>
      <c r="B19" s="267"/>
      <c r="C19" s="267"/>
      <c r="D19" s="267"/>
      <c r="E19" s="267"/>
      <c r="F19" s="267"/>
      <c r="G19" s="267"/>
      <c r="H19" s="267"/>
      <c r="I19" s="267" t="s">
        <v>484</v>
      </c>
      <c r="J19" s="267"/>
      <c r="K19" s="267"/>
      <c r="L19" s="267" t="s">
        <v>483</v>
      </c>
      <c r="M19" s="267"/>
      <c r="N19" s="267"/>
      <c r="O19" s="267"/>
      <c r="P19" s="267"/>
      <c r="Q19" s="267"/>
      <c r="R19" s="131"/>
      <c r="S19" s="225"/>
      <c r="T19" s="225"/>
      <c r="U19" s="225"/>
      <c r="V19" s="225"/>
      <c r="W19" s="225"/>
      <c r="X19" s="225"/>
      <c r="Y19" s="225"/>
    </row>
    <row r="20" spans="1:25" ht="3.75" customHeight="1" x14ac:dyDescent="0.25">
      <c r="A20" s="137"/>
      <c r="B20" s="138"/>
      <c r="C20" s="138"/>
      <c r="D20" s="138"/>
      <c r="E20" s="138"/>
      <c r="F20" s="138"/>
      <c r="G20" s="138"/>
      <c r="H20" s="138"/>
      <c r="I20" s="138"/>
      <c r="J20" s="138"/>
      <c r="K20" s="131"/>
      <c r="L20" s="131"/>
      <c r="M20" s="131"/>
      <c r="N20" s="131"/>
      <c r="O20" s="131"/>
      <c r="P20" s="131"/>
      <c r="Q20" s="131"/>
      <c r="R20" s="131"/>
      <c r="S20" s="225"/>
      <c r="T20" s="225"/>
      <c r="U20" s="225"/>
      <c r="V20" s="225"/>
      <c r="W20" s="225"/>
      <c r="X20" s="225"/>
      <c r="Y20" s="225"/>
    </row>
    <row r="21" spans="1:25" x14ac:dyDescent="0.25">
      <c r="A21" s="269" t="s">
        <v>196</v>
      </c>
      <c r="B21" s="264" t="s">
        <v>486</v>
      </c>
      <c r="C21" s="264"/>
      <c r="D21" s="264"/>
      <c r="E21" s="264"/>
      <c r="F21" s="264"/>
      <c r="G21" s="264"/>
      <c r="H21" s="264"/>
      <c r="I21" s="143"/>
      <c r="J21" s="259"/>
      <c r="K21" s="259"/>
      <c r="L21" s="131"/>
      <c r="M21" s="131"/>
      <c r="N21" s="131"/>
      <c r="O21" s="131"/>
      <c r="P21" s="131"/>
      <c r="Q21" s="131"/>
      <c r="R21" s="131"/>
      <c r="S21" s="225"/>
      <c r="T21" s="225"/>
      <c r="U21" s="225"/>
      <c r="V21" s="225"/>
      <c r="W21" s="225"/>
      <c r="X21" s="225"/>
      <c r="Y21" s="225"/>
    </row>
    <row r="22" spans="1:25" ht="23.25" customHeight="1" x14ac:dyDescent="0.25">
      <c r="A22" s="269"/>
      <c r="B22" s="262" t="s">
        <v>487</v>
      </c>
      <c r="C22" s="262"/>
      <c r="D22" s="262"/>
      <c r="E22" s="262"/>
      <c r="F22" s="262"/>
      <c r="G22" s="262"/>
      <c r="H22" s="262"/>
      <c r="I22" s="144"/>
      <c r="J22" s="259"/>
      <c r="K22" s="259"/>
      <c r="L22" s="131"/>
      <c r="M22" s="131"/>
      <c r="N22" s="131"/>
      <c r="O22" s="131"/>
      <c r="P22" s="131"/>
      <c r="Q22" s="131"/>
      <c r="R22" s="131"/>
    </row>
    <row r="23" spans="1:25" x14ac:dyDescent="0.25">
      <c r="A23" s="269"/>
      <c r="B23" s="265" t="s">
        <v>488</v>
      </c>
      <c r="C23" s="265"/>
      <c r="D23" s="265"/>
      <c r="E23" s="265"/>
      <c r="F23" s="265"/>
      <c r="G23" s="265"/>
      <c r="H23" s="265"/>
      <c r="I23" s="145"/>
      <c r="J23" s="260"/>
      <c r="K23" s="260"/>
      <c r="L23" s="131"/>
      <c r="M23" s="131"/>
      <c r="Q23" s="131"/>
      <c r="R23" s="131"/>
      <c r="S23" s="223" t="s">
        <v>560</v>
      </c>
      <c r="T23" s="223"/>
      <c r="U23" s="223"/>
      <c r="V23" s="223"/>
      <c r="W23" s="223"/>
      <c r="X23" s="223"/>
      <c r="Y23" s="223"/>
    </row>
    <row r="24" spans="1:25" ht="36" customHeight="1" x14ac:dyDescent="0.25">
      <c r="A24" s="269"/>
      <c r="B24" s="261" t="s">
        <v>489</v>
      </c>
      <c r="C24" s="261"/>
      <c r="D24" s="261"/>
      <c r="E24" s="261"/>
      <c r="F24" s="261"/>
      <c r="G24" s="261"/>
      <c r="H24" s="261"/>
      <c r="I24" s="146"/>
      <c r="J24" s="260"/>
      <c r="K24" s="260"/>
      <c r="L24" s="131"/>
      <c r="M24" s="131"/>
      <c r="Q24" s="131"/>
      <c r="R24" s="131"/>
      <c r="S24" s="223"/>
      <c r="T24" s="223"/>
      <c r="U24" s="223"/>
      <c r="V24" s="223"/>
      <c r="W24" s="223"/>
      <c r="X24" s="223"/>
      <c r="Y24" s="223"/>
    </row>
    <row r="25" spans="1:25" x14ac:dyDescent="0.25">
      <c r="A25" s="269"/>
      <c r="B25" s="264" t="s">
        <v>490</v>
      </c>
      <c r="C25" s="264"/>
      <c r="D25" s="264"/>
      <c r="E25" s="264"/>
      <c r="F25" s="264"/>
      <c r="G25" s="264"/>
      <c r="H25" s="264"/>
      <c r="I25" s="143"/>
      <c r="J25" s="259"/>
      <c r="K25" s="259"/>
      <c r="L25" s="131"/>
      <c r="M25" s="131"/>
      <c r="Q25" s="131"/>
      <c r="R25" s="131"/>
      <c r="S25" s="223"/>
      <c r="T25" s="223"/>
      <c r="U25" s="223"/>
      <c r="V25" s="223"/>
      <c r="W25" s="223"/>
      <c r="X25" s="223"/>
      <c r="Y25" s="223"/>
    </row>
    <row r="26" spans="1:25" ht="36.75" customHeight="1" x14ac:dyDescent="0.25">
      <c r="A26" s="269"/>
      <c r="B26" s="262" t="s">
        <v>507</v>
      </c>
      <c r="C26" s="262"/>
      <c r="D26" s="262"/>
      <c r="E26" s="262"/>
      <c r="F26" s="262"/>
      <c r="G26" s="262"/>
      <c r="H26" s="262"/>
      <c r="I26" s="143"/>
      <c r="J26" s="259"/>
      <c r="K26" s="259"/>
      <c r="L26" s="131"/>
      <c r="M26" s="131"/>
      <c r="Q26" s="131"/>
      <c r="R26" s="131"/>
      <c r="S26" s="223" t="s">
        <v>566</v>
      </c>
      <c r="T26" s="223"/>
      <c r="U26" s="223"/>
      <c r="V26" s="223"/>
      <c r="W26" s="223"/>
      <c r="X26" s="223"/>
      <c r="Y26" s="223"/>
    </row>
    <row r="27" spans="1:25" x14ac:dyDescent="0.25">
      <c r="A27" s="269"/>
      <c r="B27" s="265" t="s">
        <v>491</v>
      </c>
      <c r="C27" s="265"/>
      <c r="D27" s="265"/>
      <c r="E27" s="265"/>
      <c r="F27" s="265"/>
      <c r="G27" s="265"/>
      <c r="H27" s="265"/>
      <c r="I27" s="146"/>
      <c r="J27" s="260"/>
      <c r="K27" s="260"/>
      <c r="L27" s="131"/>
      <c r="M27" s="131"/>
      <c r="N27" s="131"/>
      <c r="O27" s="131"/>
      <c r="P27" s="131"/>
      <c r="Q27" s="131"/>
      <c r="R27" s="131"/>
      <c r="S27" s="223"/>
      <c r="T27" s="223"/>
      <c r="U27" s="223"/>
      <c r="V27" s="223"/>
      <c r="W27" s="223"/>
      <c r="X27" s="223"/>
      <c r="Y27" s="223"/>
    </row>
    <row r="28" spans="1:25" ht="24.75" customHeight="1" x14ac:dyDescent="0.25">
      <c r="A28" s="269"/>
      <c r="B28" s="261" t="s">
        <v>508</v>
      </c>
      <c r="C28" s="261"/>
      <c r="D28" s="261"/>
      <c r="E28" s="261"/>
      <c r="F28" s="261"/>
      <c r="G28" s="261"/>
      <c r="H28" s="261"/>
      <c r="I28" s="146"/>
      <c r="J28" s="260"/>
      <c r="K28" s="260"/>
      <c r="L28" s="131"/>
      <c r="M28" s="131"/>
      <c r="N28" s="131"/>
      <c r="O28" s="131"/>
      <c r="P28" s="131"/>
      <c r="Q28" s="131"/>
      <c r="R28" s="131"/>
      <c r="S28" s="223"/>
      <c r="T28" s="223"/>
      <c r="U28" s="223"/>
      <c r="V28" s="223"/>
      <c r="W28" s="223"/>
      <c r="X28" s="223"/>
      <c r="Y28" s="223"/>
    </row>
    <row r="29" spans="1:25" x14ac:dyDescent="0.25">
      <c r="A29" s="269"/>
      <c r="B29" s="264" t="s">
        <v>492</v>
      </c>
      <c r="C29" s="264"/>
      <c r="D29" s="264"/>
      <c r="E29" s="264"/>
      <c r="F29" s="264"/>
      <c r="G29" s="264"/>
      <c r="H29" s="264"/>
      <c r="I29" s="143"/>
      <c r="J29" s="259"/>
      <c r="K29" s="259"/>
      <c r="L29" s="131"/>
      <c r="M29" s="131"/>
      <c r="N29" s="131"/>
      <c r="O29" s="131"/>
      <c r="P29" s="131"/>
      <c r="Q29" s="131"/>
      <c r="R29" s="131"/>
      <c r="S29" s="131"/>
      <c r="T29" s="131"/>
      <c r="U29" s="131"/>
    </row>
    <row r="30" spans="1:25" ht="36" customHeight="1" x14ac:dyDescent="0.25">
      <c r="A30" s="269"/>
      <c r="B30" s="262" t="s">
        <v>509</v>
      </c>
      <c r="C30" s="262"/>
      <c r="D30" s="262"/>
      <c r="E30" s="262"/>
      <c r="F30" s="262"/>
      <c r="G30" s="262"/>
      <c r="H30" s="262"/>
      <c r="I30" s="143"/>
      <c r="J30" s="259"/>
      <c r="K30" s="259"/>
      <c r="L30" s="131"/>
      <c r="M30" s="131"/>
      <c r="N30" s="131"/>
      <c r="O30" s="131"/>
      <c r="P30" s="131"/>
      <c r="Q30" s="131"/>
      <c r="R30" s="131"/>
      <c r="S30" s="131"/>
      <c r="T30" s="131"/>
      <c r="U30" s="131"/>
    </row>
    <row r="31" spans="1:25" ht="5.0999999999999996" customHeight="1" x14ac:dyDescent="0.25">
      <c r="A31" s="147"/>
      <c r="B31" s="148"/>
      <c r="C31" s="148"/>
      <c r="D31" s="148"/>
      <c r="E31" s="148"/>
      <c r="F31" s="148"/>
      <c r="G31" s="148"/>
      <c r="H31" s="148"/>
      <c r="I31" s="143"/>
      <c r="J31" s="154"/>
      <c r="K31" s="155"/>
      <c r="L31" s="131"/>
      <c r="M31" s="131"/>
      <c r="N31" s="131"/>
      <c r="O31" s="131"/>
      <c r="P31" s="131"/>
      <c r="Q31" s="131"/>
      <c r="R31" s="131"/>
      <c r="S31" s="131"/>
      <c r="T31" s="131"/>
      <c r="U31" s="131"/>
    </row>
    <row r="32" spans="1:25" x14ac:dyDescent="0.25">
      <c r="A32" s="269" t="s">
        <v>197</v>
      </c>
      <c r="B32" s="265" t="s">
        <v>493</v>
      </c>
      <c r="C32" s="265"/>
      <c r="D32" s="265"/>
      <c r="E32" s="265"/>
      <c r="F32" s="265"/>
      <c r="G32" s="265"/>
      <c r="H32" s="265"/>
      <c r="I32" s="146"/>
      <c r="J32" s="260"/>
      <c r="K32" s="260"/>
      <c r="L32" s="131"/>
      <c r="M32" s="131"/>
      <c r="N32" s="131"/>
      <c r="O32" s="131"/>
      <c r="P32" s="131"/>
      <c r="Q32" s="131"/>
      <c r="R32" s="131"/>
      <c r="S32" s="131"/>
      <c r="T32" s="131"/>
      <c r="U32" s="131"/>
    </row>
    <row r="33" spans="1:22" ht="23.25" customHeight="1" x14ac:dyDescent="0.25">
      <c r="A33" s="269"/>
      <c r="B33" s="261" t="s">
        <v>510</v>
      </c>
      <c r="C33" s="261"/>
      <c r="D33" s="261"/>
      <c r="E33" s="261"/>
      <c r="F33" s="261"/>
      <c r="G33" s="261"/>
      <c r="H33" s="261"/>
      <c r="I33" s="146"/>
      <c r="J33" s="260"/>
      <c r="K33" s="260"/>
      <c r="L33" s="131"/>
      <c r="M33" s="131"/>
      <c r="N33" s="131"/>
      <c r="O33" s="131"/>
      <c r="P33" s="131"/>
      <c r="Q33" s="131"/>
      <c r="R33" s="131"/>
      <c r="S33" s="131"/>
      <c r="T33" s="131"/>
      <c r="U33" s="131"/>
    </row>
    <row r="34" spans="1:22" x14ac:dyDescent="0.25">
      <c r="A34" s="269"/>
      <c r="B34" s="264" t="s">
        <v>494</v>
      </c>
      <c r="C34" s="264"/>
      <c r="D34" s="264"/>
      <c r="E34" s="264"/>
      <c r="F34" s="264"/>
      <c r="G34" s="264"/>
      <c r="H34" s="264"/>
      <c r="I34" s="143"/>
      <c r="J34" s="259"/>
      <c r="K34" s="259"/>
      <c r="L34" s="131"/>
      <c r="M34" s="131"/>
      <c r="N34" s="131"/>
      <c r="O34" s="131"/>
      <c r="P34" s="131"/>
      <c r="Q34" s="131"/>
      <c r="R34" s="131"/>
      <c r="S34" s="131"/>
      <c r="T34" s="131"/>
      <c r="U34" s="131"/>
      <c r="V34" s="131"/>
    </row>
    <row r="35" spans="1:22" ht="24" customHeight="1" x14ac:dyDescent="0.25">
      <c r="A35" s="269"/>
      <c r="B35" s="262" t="s">
        <v>511</v>
      </c>
      <c r="C35" s="262"/>
      <c r="D35" s="262"/>
      <c r="E35" s="262"/>
      <c r="F35" s="262"/>
      <c r="G35" s="262"/>
      <c r="H35" s="262"/>
      <c r="I35" s="143"/>
      <c r="J35" s="259"/>
      <c r="K35" s="259"/>
      <c r="L35" s="131"/>
      <c r="M35" s="131"/>
      <c r="N35" s="131"/>
      <c r="O35" s="131"/>
      <c r="P35" s="131"/>
      <c r="Q35" s="131"/>
      <c r="R35" s="131"/>
      <c r="S35" s="131"/>
      <c r="T35" s="131"/>
      <c r="U35" s="131"/>
      <c r="V35" s="131"/>
    </row>
    <row r="36" spans="1:22" x14ac:dyDescent="0.25">
      <c r="A36" s="269"/>
      <c r="B36" s="265" t="s">
        <v>495</v>
      </c>
      <c r="C36" s="265"/>
      <c r="D36" s="265"/>
      <c r="E36" s="265"/>
      <c r="F36" s="265"/>
      <c r="G36" s="265"/>
      <c r="H36" s="265"/>
      <c r="I36" s="146"/>
      <c r="J36" s="260"/>
      <c r="K36" s="260"/>
      <c r="L36" s="131"/>
      <c r="M36" s="131"/>
      <c r="N36" s="131"/>
      <c r="O36" s="131"/>
      <c r="P36" s="131"/>
      <c r="Q36" s="131"/>
      <c r="R36" s="131"/>
      <c r="S36" s="131"/>
      <c r="T36" s="131"/>
      <c r="U36" s="131"/>
      <c r="V36" s="131"/>
    </row>
    <row r="37" spans="1:22" ht="24.75" customHeight="1" x14ac:dyDescent="0.25">
      <c r="A37" s="269"/>
      <c r="B37" s="261" t="s">
        <v>512</v>
      </c>
      <c r="C37" s="261"/>
      <c r="D37" s="261"/>
      <c r="E37" s="261"/>
      <c r="F37" s="261"/>
      <c r="G37" s="261"/>
      <c r="H37" s="261"/>
      <c r="I37" s="146"/>
      <c r="J37" s="260"/>
      <c r="K37" s="260"/>
      <c r="L37" s="131"/>
      <c r="M37" s="131"/>
      <c r="N37" s="131"/>
      <c r="O37" s="131"/>
      <c r="P37" s="131"/>
      <c r="Q37" s="131"/>
      <c r="R37" s="131"/>
      <c r="S37" s="131"/>
      <c r="T37" s="131"/>
      <c r="U37" s="131"/>
      <c r="V37" s="131"/>
    </row>
    <row r="38" spans="1:22" x14ac:dyDescent="0.25">
      <c r="A38" s="269"/>
      <c r="B38" s="264" t="s">
        <v>496</v>
      </c>
      <c r="C38" s="264"/>
      <c r="D38" s="264"/>
      <c r="E38" s="264"/>
      <c r="F38" s="264"/>
      <c r="G38" s="264"/>
      <c r="H38" s="264"/>
      <c r="I38" s="143"/>
      <c r="J38" s="259"/>
      <c r="K38" s="259"/>
      <c r="L38" s="131"/>
      <c r="M38" s="131"/>
      <c r="N38" s="131"/>
      <c r="O38" s="131"/>
      <c r="P38" s="131"/>
      <c r="Q38" s="131"/>
      <c r="R38" s="131"/>
      <c r="S38" s="131"/>
      <c r="T38" s="131"/>
      <c r="U38" s="131"/>
      <c r="V38" s="131"/>
    </row>
    <row r="39" spans="1:22" ht="24" customHeight="1" x14ac:dyDescent="0.25">
      <c r="A39" s="269"/>
      <c r="B39" s="262" t="s">
        <v>513</v>
      </c>
      <c r="C39" s="262"/>
      <c r="D39" s="262"/>
      <c r="E39" s="262"/>
      <c r="F39" s="262"/>
      <c r="G39" s="262"/>
      <c r="H39" s="262"/>
      <c r="I39" s="143"/>
      <c r="J39" s="259"/>
      <c r="K39" s="259"/>
      <c r="L39" s="131"/>
      <c r="M39" s="131"/>
      <c r="N39" s="131"/>
      <c r="O39" s="131"/>
      <c r="P39" s="131"/>
      <c r="Q39" s="131"/>
      <c r="R39" s="131"/>
      <c r="S39" s="131"/>
      <c r="T39" s="131"/>
      <c r="U39" s="131"/>
      <c r="V39" s="131"/>
    </row>
    <row r="40" spans="1:22" x14ac:dyDescent="0.25">
      <c r="A40" s="269"/>
      <c r="B40" s="265" t="s">
        <v>497</v>
      </c>
      <c r="C40" s="265"/>
      <c r="D40" s="265"/>
      <c r="E40" s="265"/>
      <c r="F40" s="265"/>
      <c r="G40" s="265"/>
      <c r="H40" s="265"/>
      <c r="I40" s="146"/>
      <c r="J40" s="260"/>
      <c r="K40" s="260"/>
      <c r="L40" s="131"/>
      <c r="M40" s="131"/>
      <c r="N40" s="131"/>
      <c r="O40" s="131"/>
      <c r="P40" s="131"/>
      <c r="Q40" s="131"/>
      <c r="R40" s="131"/>
      <c r="S40" s="131"/>
      <c r="T40" s="131"/>
      <c r="U40" s="131"/>
      <c r="V40" s="131"/>
    </row>
    <row r="41" spans="1:22" ht="24.75" customHeight="1" x14ac:dyDescent="0.25">
      <c r="A41" s="269"/>
      <c r="B41" s="261" t="s">
        <v>514</v>
      </c>
      <c r="C41" s="261"/>
      <c r="D41" s="261"/>
      <c r="E41" s="261"/>
      <c r="F41" s="261"/>
      <c r="G41" s="261"/>
      <c r="H41" s="261"/>
      <c r="I41" s="146"/>
      <c r="J41" s="260"/>
      <c r="K41" s="260"/>
      <c r="L41" s="131"/>
      <c r="M41" s="131"/>
      <c r="N41" s="131"/>
      <c r="O41" s="131"/>
      <c r="P41" s="131"/>
      <c r="Q41" s="131"/>
      <c r="R41" s="131"/>
      <c r="S41" s="131"/>
      <c r="T41" s="131"/>
      <c r="U41" s="131"/>
      <c r="V41" s="131"/>
    </row>
    <row r="42" spans="1:22" ht="5.0999999999999996" customHeight="1" x14ac:dyDescent="0.25">
      <c r="A42" s="147"/>
      <c r="B42" s="149"/>
      <c r="C42" s="149"/>
      <c r="D42" s="149"/>
      <c r="E42" s="149"/>
      <c r="F42" s="149"/>
      <c r="G42" s="149"/>
      <c r="H42" s="149"/>
      <c r="I42" s="146"/>
      <c r="J42" s="156"/>
      <c r="K42" s="157"/>
      <c r="L42" s="131"/>
      <c r="M42" s="131"/>
      <c r="N42" s="131"/>
      <c r="O42" s="131"/>
      <c r="P42" s="131"/>
      <c r="Q42" s="131"/>
      <c r="R42" s="131"/>
      <c r="S42" s="131"/>
      <c r="T42" s="131"/>
      <c r="U42" s="131"/>
      <c r="V42" s="131"/>
    </row>
    <row r="43" spans="1:22" x14ac:dyDescent="0.25">
      <c r="A43" s="269" t="s">
        <v>198</v>
      </c>
      <c r="B43" s="264" t="s">
        <v>498</v>
      </c>
      <c r="C43" s="264"/>
      <c r="D43" s="264"/>
      <c r="E43" s="264"/>
      <c r="F43" s="264"/>
      <c r="G43" s="264"/>
      <c r="H43" s="264"/>
      <c r="I43" s="143"/>
      <c r="J43" s="259"/>
      <c r="K43" s="259"/>
      <c r="L43" s="131"/>
      <c r="M43" s="131"/>
      <c r="N43" s="131"/>
      <c r="O43" s="131"/>
      <c r="P43" s="131"/>
      <c r="Q43" s="131"/>
      <c r="R43" s="131"/>
      <c r="S43" s="131"/>
      <c r="T43" s="131"/>
      <c r="U43" s="131"/>
      <c r="V43" s="131"/>
    </row>
    <row r="44" spans="1:22" ht="23.25" customHeight="1" x14ac:dyDescent="0.25">
      <c r="A44" s="269"/>
      <c r="B44" s="262" t="s">
        <v>515</v>
      </c>
      <c r="C44" s="262"/>
      <c r="D44" s="262"/>
      <c r="E44" s="262"/>
      <c r="F44" s="262"/>
      <c r="G44" s="262"/>
      <c r="H44" s="262"/>
      <c r="I44" s="143"/>
      <c r="J44" s="259"/>
      <c r="K44" s="259"/>
      <c r="L44" s="131"/>
      <c r="M44" s="131"/>
      <c r="N44" s="131"/>
      <c r="O44" s="131"/>
      <c r="P44" s="131"/>
      <c r="Q44" s="131"/>
      <c r="R44" s="131"/>
      <c r="S44" s="131"/>
      <c r="T44" s="131"/>
      <c r="U44" s="131"/>
      <c r="V44" s="131"/>
    </row>
    <row r="45" spans="1:22" x14ac:dyDescent="0.25">
      <c r="A45" s="269"/>
      <c r="B45" s="265" t="s">
        <v>499</v>
      </c>
      <c r="C45" s="265"/>
      <c r="D45" s="265"/>
      <c r="E45" s="265"/>
      <c r="F45" s="265"/>
      <c r="G45" s="265"/>
      <c r="H45" s="265"/>
      <c r="I45" s="146"/>
      <c r="J45" s="260"/>
      <c r="K45" s="260"/>
      <c r="L45" s="131"/>
      <c r="M45" s="131"/>
      <c r="N45" s="131"/>
      <c r="O45" s="131"/>
      <c r="P45" s="131"/>
      <c r="Q45" s="131"/>
      <c r="R45" s="131"/>
      <c r="S45" s="131"/>
      <c r="T45" s="131"/>
      <c r="U45" s="131"/>
      <c r="V45" s="131"/>
    </row>
    <row r="46" spans="1:22" ht="33.75" customHeight="1" x14ac:dyDescent="0.25">
      <c r="A46" s="269"/>
      <c r="B46" s="261" t="s">
        <v>516</v>
      </c>
      <c r="C46" s="261"/>
      <c r="D46" s="261"/>
      <c r="E46" s="261"/>
      <c r="F46" s="261"/>
      <c r="G46" s="261"/>
      <c r="H46" s="261"/>
      <c r="I46" s="146"/>
      <c r="J46" s="260"/>
      <c r="K46" s="260"/>
      <c r="L46" s="131"/>
      <c r="M46" s="131"/>
      <c r="N46" s="131"/>
      <c r="O46" s="131"/>
      <c r="P46" s="131"/>
      <c r="Q46" s="131"/>
      <c r="R46" s="131"/>
      <c r="S46" s="131"/>
      <c r="T46" s="131"/>
      <c r="U46" s="131"/>
      <c r="V46" s="131"/>
    </row>
    <row r="47" spans="1:22" x14ac:dyDescent="0.25">
      <c r="A47" s="269"/>
      <c r="B47" s="264" t="s">
        <v>500</v>
      </c>
      <c r="C47" s="264"/>
      <c r="D47" s="264"/>
      <c r="E47" s="264"/>
      <c r="F47" s="264"/>
      <c r="G47" s="264"/>
      <c r="H47" s="264"/>
      <c r="I47" s="143"/>
      <c r="J47" s="259"/>
      <c r="K47" s="259"/>
      <c r="L47" s="131"/>
      <c r="M47" s="131"/>
      <c r="N47" s="131"/>
      <c r="O47" s="131"/>
      <c r="P47" s="131"/>
      <c r="Q47" s="131"/>
      <c r="R47" s="131"/>
      <c r="S47" s="131"/>
      <c r="T47" s="131"/>
      <c r="U47" s="131"/>
      <c r="V47" s="131"/>
    </row>
    <row r="48" spans="1:22" ht="24" customHeight="1" x14ac:dyDescent="0.25">
      <c r="A48" s="269"/>
      <c r="B48" s="262" t="s">
        <v>517</v>
      </c>
      <c r="C48" s="262"/>
      <c r="D48" s="262"/>
      <c r="E48" s="262"/>
      <c r="F48" s="262"/>
      <c r="G48" s="262"/>
      <c r="H48" s="262"/>
      <c r="I48" s="143"/>
      <c r="J48" s="259"/>
      <c r="K48" s="259"/>
      <c r="L48" s="131"/>
      <c r="M48" s="131"/>
      <c r="N48" s="131"/>
      <c r="O48" s="131"/>
      <c r="P48" s="131"/>
      <c r="Q48" s="131"/>
      <c r="R48" s="131"/>
      <c r="S48" s="131"/>
      <c r="T48" s="131"/>
      <c r="U48" s="131"/>
      <c r="V48" s="131"/>
    </row>
    <row r="49" spans="1:22" x14ac:dyDescent="0.25">
      <c r="A49" s="269"/>
      <c r="B49" s="265" t="s">
        <v>501</v>
      </c>
      <c r="C49" s="265"/>
      <c r="D49" s="265"/>
      <c r="E49" s="265"/>
      <c r="F49" s="265"/>
      <c r="G49" s="265"/>
      <c r="H49" s="265"/>
      <c r="I49" s="146"/>
      <c r="J49" s="260"/>
      <c r="K49" s="260"/>
      <c r="L49" s="131"/>
      <c r="M49" s="131"/>
      <c r="N49" s="131"/>
      <c r="O49" s="131"/>
      <c r="P49" s="131"/>
      <c r="Q49" s="131"/>
      <c r="R49" s="131"/>
      <c r="S49" s="131"/>
      <c r="T49" s="131"/>
      <c r="U49" s="131"/>
      <c r="V49" s="131"/>
    </row>
    <row r="50" spans="1:22" ht="24.75" customHeight="1" x14ac:dyDescent="0.25">
      <c r="A50" s="269"/>
      <c r="B50" s="261" t="s">
        <v>518</v>
      </c>
      <c r="C50" s="261"/>
      <c r="D50" s="261"/>
      <c r="E50" s="261"/>
      <c r="F50" s="261"/>
      <c r="G50" s="261"/>
      <c r="H50" s="261"/>
      <c r="I50" s="146"/>
      <c r="J50" s="260"/>
      <c r="K50" s="260"/>
      <c r="L50" s="131"/>
      <c r="M50" s="131"/>
      <c r="N50" s="131"/>
      <c r="O50" s="131"/>
      <c r="P50" s="131"/>
      <c r="Q50" s="131"/>
      <c r="R50" s="131"/>
      <c r="S50" s="131"/>
      <c r="T50" s="131"/>
      <c r="U50" s="131"/>
      <c r="V50" s="131"/>
    </row>
    <row r="51" spans="1:22" x14ac:dyDescent="0.25">
      <c r="A51" s="269"/>
      <c r="B51" s="264" t="s">
        <v>502</v>
      </c>
      <c r="C51" s="264"/>
      <c r="D51" s="264"/>
      <c r="E51" s="264"/>
      <c r="F51" s="264"/>
      <c r="G51" s="264"/>
      <c r="H51" s="264"/>
      <c r="I51" s="143"/>
      <c r="J51" s="259"/>
      <c r="K51" s="259"/>
      <c r="L51" s="131"/>
      <c r="M51" s="131"/>
      <c r="N51" s="131"/>
      <c r="O51" s="131"/>
      <c r="P51" s="131"/>
      <c r="Q51" s="131"/>
      <c r="R51" s="131"/>
      <c r="S51" s="131"/>
      <c r="T51" s="131"/>
      <c r="U51" s="131"/>
      <c r="V51" s="131"/>
    </row>
    <row r="52" spans="1:22" ht="24.75" customHeight="1" x14ac:dyDescent="0.25">
      <c r="A52" s="269"/>
      <c r="B52" s="262" t="s">
        <v>519</v>
      </c>
      <c r="C52" s="262"/>
      <c r="D52" s="262"/>
      <c r="E52" s="262"/>
      <c r="F52" s="262"/>
      <c r="G52" s="262"/>
      <c r="H52" s="262"/>
      <c r="I52" s="143"/>
      <c r="J52" s="259"/>
      <c r="K52" s="259"/>
      <c r="L52" s="131"/>
      <c r="M52" s="131"/>
      <c r="N52" s="131"/>
      <c r="O52" s="131"/>
      <c r="P52" s="131"/>
      <c r="Q52" s="131"/>
      <c r="R52" s="131"/>
      <c r="S52" s="131"/>
      <c r="T52" s="131"/>
      <c r="U52" s="131"/>
      <c r="V52" s="131"/>
    </row>
    <row r="53" spans="1:22" x14ac:dyDescent="0.25">
      <c r="A53" s="269"/>
      <c r="B53" s="265" t="s">
        <v>503</v>
      </c>
      <c r="C53" s="265"/>
      <c r="D53" s="265"/>
      <c r="E53" s="265"/>
      <c r="F53" s="265"/>
      <c r="G53" s="265"/>
      <c r="H53" s="265"/>
      <c r="I53" s="146"/>
      <c r="J53" s="260"/>
      <c r="K53" s="260"/>
      <c r="L53" s="131"/>
      <c r="M53" s="131"/>
      <c r="N53" s="131"/>
      <c r="O53" s="131"/>
      <c r="P53" s="131"/>
      <c r="Q53" s="131"/>
      <c r="R53" s="131"/>
      <c r="S53" s="131"/>
      <c r="T53" s="131"/>
      <c r="U53" s="131"/>
      <c r="V53" s="131"/>
    </row>
    <row r="54" spans="1:22" ht="22.5" customHeight="1" x14ac:dyDescent="0.25">
      <c r="A54" s="269"/>
      <c r="B54" s="261" t="s">
        <v>520</v>
      </c>
      <c r="C54" s="261"/>
      <c r="D54" s="261"/>
      <c r="E54" s="261"/>
      <c r="F54" s="261"/>
      <c r="G54" s="261"/>
      <c r="H54" s="261"/>
      <c r="I54" s="146"/>
      <c r="J54" s="260"/>
      <c r="K54" s="260"/>
      <c r="L54" s="131"/>
      <c r="M54" s="131"/>
      <c r="N54" s="131"/>
      <c r="O54" s="131"/>
      <c r="P54" s="131"/>
      <c r="Q54" s="131"/>
      <c r="R54" s="131"/>
      <c r="S54" s="131"/>
      <c r="T54" s="131"/>
      <c r="U54" s="131"/>
      <c r="V54" s="131"/>
    </row>
    <row r="55" spans="1:22" ht="5.0999999999999996" customHeight="1" x14ac:dyDescent="0.25">
      <c r="A55" s="147"/>
      <c r="B55" s="149"/>
      <c r="C55" s="149"/>
      <c r="D55" s="149"/>
      <c r="E55" s="149"/>
      <c r="F55" s="149"/>
      <c r="G55" s="149"/>
      <c r="H55" s="149"/>
      <c r="I55" s="146"/>
      <c r="J55" s="156"/>
      <c r="K55" s="157"/>
      <c r="L55" s="131"/>
      <c r="M55" s="131"/>
      <c r="N55" s="131"/>
      <c r="O55" s="131"/>
      <c r="P55" s="131"/>
      <c r="Q55" s="131"/>
      <c r="R55" s="131"/>
      <c r="S55" s="131"/>
      <c r="T55" s="131"/>
      <c r="U55" s="131"/>
      <c r="V55" s="131"/>
    </row>
    <row r="56" spans="1:22" x14ac:dyDescent="0.25">
      <c r="A56" s="269" t="s">
        <v>199</v>
      </c>
      <c r="B56" s="264" t="s">
        <v>504</v>
      </c>
      <c r="C56" s="264"/>
      <c r="D56" s="264"/>
      <c r="E56" s="264"/>
      <c r="F56" s="264"/>
      <c r="G56" s="264"/>
      <c r="H56" s="264"/>
      <c r="I56" s="143"/>
      <c r="J56" s="259"/>
      <c r="K56" s="259"/>
      <c r="L56" s="131"/>
      <c r="M56" s="131"/>
      <c r="N56" s="131"/>
      <c r="O56" s="131"/>
      <c r="P56" s="131"/>
      <c r="Q56" s="131"/>
      <c r="R56" s="131"/>
      <c r="S56" s="131"/>
      <c r="T56" s="131"/>
      <c r="U56" s="131"/>
      <c r="V56" s="131"/>
    </row>
    <row r="57" spans="1:22" ht="24" customHeight="1" x14ac:dyDescent="0.25">
      <c r="A57" s="269"/>
      <c r="B57" s="262" t="s">
        <v>521</v>
      </c>
      <c r="C57" s="262"/>
      <c r="D57" s="262"/>
      <c r="E57" s="262"/>
      <c r="F57" s="262"/>
      <c r="G57" s="262"/>
      <c r="H57" s="262"/>
      <c r="I57" s="143"/>
      <c r="J57" s="259"/>
      <c r="K57" s="259"/>
      <c r="L57" s="131"/>
      <c r="M57" s="131"/>
      <c r="N57" s="131"/>
      <c r="O57" s="131"/>
      <c r="P57" s="131"/>
      <c r="Q57" s="131"/>
      <c r="R57" s="131"/>
      <c r="S57" s="131"/>
      <c r="T57" s="131"/>
      <c r="U57" s="131"/>
      <c r="V57" s="131"/>
    </row>
    <row r="58" spans="1:22" x14ac:dyDescent="0.25">
      <c r="A58" s="269"/>
      <c r="B58" s="265" t="s">
        <v>505</v>
      </c>
      <c r="C58" s="265"/>
      <c r="D58" s="265"/>
      <c r="E58" s="265"/>
      <c r="F58" s="265"/>
      <c r="G58" s="265"/>
      <c r="H58" s="265"/>
      <c r="I58" s="146"/>
      <c r="J58" s="260"/>
      <c r="K58" s="260"/>
      <c r="L58" s="131"/>
      <c r="M58" s="131"/>
      <c r="N58" s="131"/>
      <c r="O58" s="131"/>
      <c r="P58" s="131"/>
      <c r="Q58" s="131"/>
      <c r="R58" s="131"/>
      <c r="S58" s="131"/>
      <c r="T58" s="131"/>
      <c r="U58" s="131"/>
      <c r="V58" s="131"/>
    </row>
    <row r="59" spans="1:22" ht="26.25" customHeight="1" x14ac:dyDescent="0.25">
      <c r="A59" s="269"/>
      <c r="B59" s="261" t="s">
        <v>522</v>
      </c>
      <c r="C59" s="261"/>
      <c r="D59" s="261"/>
      <c r="E59" s="261"/>
      <c r="F59" s="261"/>
      <c r="G59" s="261"/>
      <c r="H59" s="261"/>
      <c r="I59" s="146"/>
      <c r="J59" s="260"/>
      <c r="K59" s="260"/>
      <c r="L59" s="131"/>
      <c r="M59" s="131"/>
      <c r="N59" s="131"/>
      <c r="O59" s="131"/>
      <c r="P59" s="131"/>
      <c r="Q59" s="131"/>
      <c r="R59" s="131"/>
      <c r="S59" s="131"/>
      <c r="T59" s="131"/>
      <c r="U59" s="131"/>
      <c r="V59" s="131"/>
    </row>
    <row r="60" spans="1:22" x14ac:dyDescent="0.25">
      <c r="A60" s="269"/>
      <c r="B60" s="264" t="s">
        <v>506</v>
      </c>
      <c r="C60" s="264"/>
      <c r="D60" s="264"/>
      <c r="E60" s="264"/>
      <c r="F60" s="264"/>
      <c r="G60" s="264"/>
      <c r="H60" s="264"/>
      <c r="I60" s="143"/>
      <c r="J60" s="259"/>
      <c r="K60" s="259"/>
      <c r="L60" s="131"/>
      <c r="M60" s="131"/>
      <c r="N60" s="131"/>
      <c r="O60" s="131"/>
      <c r="P60" s="131"/>
      <c r="Q60" s="131"/>
      <c r="R60" s="131"/>
      <c r="S60" s="131"/>
      <c r="T60" s="131"/>
      <c r="U60" s="131"/>
      <c r="V60" s="131"/>
    </row>
    <row r="61" spans="1:22" ht="35.25" customHeight="1" x14ac:dyDescent="0.25">
      <c r="A61" s="269"/>
      <c r="B61" s="262" t="s">
        <v>523</v>
      </c>
      <c r="C61" s="262"/>
      <c r="D61" s="262"/>
      <c r="E61" s="262"/>
      <c r="F61" s="262"/>
      <c r="G61" s="262"/>
      <c r="H61" s="262"/>
      <c r="I61" s="143"/>
      <c r="J61" s="259"/>
      <c r="K61" s="259"/>
      <c r="L61" s="131"/>
      <c r="M61" s="131"/>
      <c r="N61" s="131"/>
      <c r="O61" s="131"/>
      <c r="P61" s="131"/>
      <c r="Q61" s="131"/>
      <c r="R61" s="131"/>
      <c r="S61" s="131"/>
      <c r="T61" s="131"/>
      <c r="U61" s="131"/>
      <c r="V61" s="131"/>
    </row>
    <row r="62" spans="1:22" x14ac:dyDescent="0.25">
      <c r="A62" s="269"/>
      <c r="B62" s="265" t="s">
        <v>548</v>
      </c>
      <c r="C62" s="265"/>
      <c r="D62" s="265"/>
      <c r="E62" s="265"/>
      <c r="F62" s="265"/>
      <c r="G62" s="265"/>
      <c r="H62" s="265"/>
      <c r="I62" s="146"/>
      <c r="J62" s="260"/>
      <c r="K62" s="260"/>
      <c r="L62" s="131"/>
      <c r="M62" s="131"/>
      <c r="N62" s="131"/>
      <c r="O62" s="131"/>
      <c r="P62" s="131"/>
      <c r="Q62" s="131"/>
      <c r="R62" s="131"/>
      <c r="S62" s="131"/>
      <c r="T62" s="131"/>
      <c r="U62" s="131"/>
      <c r="V62" s="131"/>
    </row>
    <row r="63" spans="1:22" ht="37.5" customHeight="1" x14ac:dyDescent="0.25">
      <c r="A63" s="269"/>
      <c r="B63" s="261" t="s">
        <v>524</v>
      </c>
      <c r="C63" s="261"/>
      <c r="D63" s="261"/>
      <c r="E63" s="261"/>
      <c r="F63" s="261"/>
      <c r="G63" s="261"/>
      <c r="H63" s="261"/>
      <c r="I63" s="146"/>
      <c r="J63" s="260"/>
      <c r="K63" s="260"/>
      <c r="L63" s="131"/>
      <c r="M63" s="131"/>
      <c r="N63" s="131"/>
      <c r="O63" s="131"/>
      <c r="P63" s="131"/>
      <c r="Q63" s="131"/>
      <c r="R63" s="131"/>
      <c r="S63" s="131"/>
      <c r="T63" s="131"/>
      <c r="U63" s="131"/>
      <c r="V63" s="131"/>
    </row>
    <row r="64" spans="1:22" ht="6" customHeight="1" x14ac:dyDescent="0.25">
      <c r="A64" s="136"/>
      <c r="B64" s="140"/>
      <c r="C64" s="140"/>
      <c r="D64" s="140"/>
      <c r="E64" s="140"/>
      <c r="F64" s="140"/>
      <c r="G64" s="140"/>
      <c r="H64" s="140"/>
      <c r="I64" s="131"/>
      <c r="J64" s="131"/>
      <c r="K64" s="131"/>
      <c r="L64" s="131"/>
      <c r="M64" s="131"/>
      <c r="N64" s="131"/>
      <c r="O64" s="131"/>
      <c r="P64" s="131"/>
      <c r="Q64" s="131"/>
      <c r="R64" s="131"/>
      <c r="S64" s="131"/>
      <c r="T64" s="131"/>
      <c r="U64" s="131"/>
      <c r="V64" s="131"/>
    </row>
    <row r="65" spans="1:25" x14ac:dyDescent="0.25">
      <c r="A65" s="255" t="s">
        <v>525</v>
      </c>
      <c r="B65" s="251" t="s">
        <v>526</v>
      </c>
      <c r="C65" s="251"/>
      <c r="D65" s="251"/>
      <c r="E65" s="251"/>
      <c r="F65" s="251"/>
      <c r="G65" s="251"/>
      <c r="H65" s="251"/>
      <c r="I65" s="251" t="s">
        <v>529</v>
      </c>
      <c r="J65" s="251"/>
      <c r="K65" s="251"/>
      <c r="L65" s="251"/>
      <c r="M65" s="251"/>
      <c r="N65" s="251"/>
      <c r="O65" s="251"/>
      <c r="P65" s="251"/>
      <c r="Q65" s="131"/>
      <c r="R65" s="131"/>
      <c r="S65" s="223" t="s">
        <v>567</v>
      </c>
      <c r="T65" s="223"/>
      <c r="U65" s="223"/>
      <c r="V65" s="223"/>
      <c r="W65" s="223"/>
      <c r="X65" s="223"/>
      <c r="Y65" s="223"/>
    </row>
    <row r="66" spans="1:25" x14ac:dyDescent="0.25">
      <c r="A66" s="255"/>
      <c r="B66" s="257"/>
      <c r="C66" s="257"/>
      <c r="D66" s="257"/>
      <c r="E66" s="257"/>
      <c r="F66" s="257"/>
      <c r="G66" s="257"/>
      <c r="H66" s="257"/>
      <c r="I66" s="258"/>
      <c r="J66" s="258"/>
      <c r="K66" s="258"/>
      <c r="L66" s="258"/>
      <c r="M66" s="258"/>
      <c r="N66" s="258"/>
      <c r="O66" s="258"/>
      <c r="P66" s="258"/>
      <c r="Q66" s="131"/>
      <c r="R66" s="131"/>
      <c r="S66" s="223"/>
      <c r="T66" s="223"/>
      <c r="U66" s="223"/>
      <c r="V66" s="223"/>
      <c r="W66" s="223"/>
      <c r="X66" s="223"/>
      <c r="Y66" s="223"/>
    </row>
    <row r="67" spans="1:25" x14ac:dyDescent="0.25">
      <c r="A67" s="255"/>
      <c r="B67" s="257"/>
      <c r="C67" s="257"/>
      <c r="D67" s="257"/>
      <c r="E67" s="257"/>
      <c r="F67" s="257"/>
      <c r="G67" s="257"/>
      <c r="H67" s="257"/>
      <c r="I67" s="258"/>
      <c r="J67" s="258"/>
      <c r="K67" s="258"/>
      <c r="L67" s="258"/>
      <c r="M67" s="258"/>
      <c r="N67" s="258"/>
      <c r="O67" s="258"/>
      <c r="P67" s="258"/>
      <c r="Q67" s="131"/>
      <c r="R67" s="131"/>
      <c r="S67" s="223"/>
      <c r="T67" s="223"/>
      <c r="U67" s="223"/>
      <c r="V67" s="223"/>
      <c r="W67" s="223"/>
      <c r="X67" s="223"/>
      <c r="Y67" s="223"/>
    </row>
    <row r="68" spans="1:25" x14ac:dyDescent="0.25">
      <c r="A68" s="255"/>
      <c r="B68" s="257"/>
      <c r="C68" s="257"/>
      <c r="D68" s="257"/>
      <c r="E68" s="257"/>
      <c r="F68" s="257"/>
      <c r="G68" s="257"/>
      <c r="H68" s="257"/>
      <c r="I68" s="258"/>
      <c r="J68" s="258"/>
      <c r="K68" s="258"/>
      <c r="L68" s="258"/>
      <c r="M68" s="258"/>
      <c r="N68" s="258"/>
      <c r="O68" s="258"/>
      <c r="P68" s="258"/>
      <c r="Q68" s="131"/>
      <c r="R68" s="131"/>
      <c r="S68" s="131"/>
      <c r="T68" s="131"/>
      <c r="U68" s="131"/>
      <c r="V68" s="131"/>
    </row>
    <row r="69" spans="1:25" x14ac:dyDescent="0.25">
      <c r="A69" s="255"/>
      <c r="B69" s="257"/>
      <c r="C69" s="257"/>
      <c r="D69" s="257"/>
      <c r="E69" s="257"/>
      <c r="F69" s="257"/>
      <c r="G69" s="257"/>
      <c r="H69" s="257"/>
      <c r="I69" s="258"/>
      <c r="J69" s="258"/>
      <c r="K69" s="258"/>
      <c r="L69" s="258"/>
      <c r="M69" s="258"/>
      <c r="N69" s="258"/>
      <c r="O69" s="258"/>
      <c r="P69" s="258"/>
      <c r="Q69" s="131"/>
      <c r="R69" s="131"/>
      <c r="S69" s="131"/>
      <c r="T69" s="131"/>
      <c r="U69" s="131"/>
      <c r="V69" s="131"/>
    </row>
    <row r="70" spans="1:25" ht="15.75" x14ac:dyDescent="0.25">
      <c r="A70" s="256" t="s">
        <v>527</v>
      </c>
      <c r="B70" s="256"/>
      <c r="C70" s="249" t="s">
        <v>528</v>
      </c>
      <c r="D70" s="249"/>
      <c r="E70" s="249"/>
      <c r="F70" s="249"/>
      <c r="G70" s="249"/>
      <c r="H70" s="249"/>
      <c r="I70" s="249"/>
      <c r="J70" s="249"/>
      <c r="K70" s="249"/>
      <c r="L70" s="249"/>
      <c r="M70" s="249"/>
      <c r="N70" s="249"/>
      <c r="O70" s="249"/>
      <c r="P70" s="250">
        <v>42215</v>
      </c>
      <c r="Q70" s="250"/>
      <c r="R70" s="131"/>
      <c r="S70" s="131"/>
      <c r="T70" s="131"/>
      <c r="U70" s="131"/>
      <c r="V70" s="131"/>
    </row>
    <row r="71" spans="1:25" ht="22.5" x14ac:dyDescent="0.35">
      <c r="A71" s="254" t="s">
        <v>469</v>
      </c>
      <c r="B71" s="254"/>
      <c r="C71" s="254"/>
      <c r="D71" s="254"/>
      <c r="E71" s="254"/>
      <c r="F71" s="254"/>
      <c r="G71" s="254"/>
      <c r="H71" s="254"/>
      <c r="I71" s="254"/>
      <c r="J71" s="254"/>
      <c r="K71" s="254"/>
      <c r="L71" s="254"/>
      <c r="M71" s="254"/>
      <c r="N71" s="254"/>
      <c r="O71" s="254"/>
      <c r="P71" s="254"/>
      <c r="Q71" s="254"/>
      <c r="R71" s="131"/>
      <c r="S71" s="131"/>
      <c r="T71" s="131"/>
      <c r="U71" s="131"/>
      <c r="V71" s="131"/>
    </row>
    <row r="72" spans="1:25" x14ac:dyDescent="0.25">
      <c r="A72" s="131"/>
      <c r="B72" s="131"/>
      <c r="C72" s="131"/>
      <c r="D72" s="131"/>
      <c r="E72" s="131"/>
      <c r="F72" s="131"/>
      <c r="G72" s="131"/>
      <c r="H72" s="131"/>
      <c r="I72" s="131"/>
      <c r="J72" s="131"/>
      <c r="K72" s="131"/>
      <c r="L72" s="131"/>
      <c r="M72" s="131"/>
      <c r="N72" s="131"/>
      <c r="O72" s="131"/>
      <c r="P72" s="131"/>
      <c r="Q72" s="131"/>
      <c r="R72" s="131"/>
      <c r="S72" s="131"/>
      <c r="T72" s="131"/>
      <c r="U72" s="131"/>
      <c r="V72" s="131"/>
    </row>
    <row r="73" spans="1:25" ht="15.75" x14ac:dyDescent="0.25">
      <c r="A73" s="263" t="s">
        <v>532</v>
      </c>
      <c r="B73" s="263"/>
      <c r="C73" s="263"/>
      <c r="D73" s="263"/>
      <c r="E73" s="263"/>
      <c r="F73" s="263"/>
      <c r="G73" s="150"/>
      <c r="H73" s="230" t="s">
        <v>534</v>
      </c>
      <c r="I73" s="230"/>
      <c r="J73" s="230"/>
      <c r="K73" s="230"/>
      <c r="L73" s="230"/>
      <c r="M73" s="230"/>
      <c r="N73" s="230"/>
      <c r="O73" s="230"/>
      <c r="P73" s="230"/>
      <c r="Q73" s="230"/>
      <c r="R73" s="131"/>
      <c r="S73" s="224" t="s">
        <v>558</v>
      </c>
      <c r="T73" s="224"/>
      <c r="U73" s="224"/>
      <c r="V73" s="224"/>
      <c r="W73" s="224"/>
      <c r="X73" s="224"/>
      <c r="Y73" s="224"/>
    </row>
    <row r="74" spans="1:25" x14ac:dyDescent="0.25">
      <c r="A74" s="131"/>
      <c r="B74" s="131"/>
      <c r="C74" s="131"/>
      <c r="D74" s="131"/>
      <c r="E74" s="131"/>
      <c r="F74" s="131"/>
      <c r="G74" s="131"/>
      <c r="H74" s="131"/>
      <c r="I74" s="131"/>
      <c r="J74" s="131"/>
      <c r="K74" s="131"/>
      <c r="L74" s="131"/>
      <c r="M74" s="131"/>
      <c r="N74" s="131"/>
      <c r="O74" s="131"/>
      <c r="P74" s="131"/>
      <c r="Q74" s="131"/>
      <c r="R74" s="131"/>
    </row>
    <row r="75" spans="1:25" ht="15" customHeight="1" x14ac:dyDescent="0.25">
      <c r="A75" s="228" t="s">
        <v>533</v>
      </c>
      <c r="B75" s="228"/>
      <c r="C75" s="228"/>
      <c r="D75" s="228"/>
      <c r="E75" s="228"/>
      <c r="F75" s="228"/>
      <c r="G75" s="153"/>
      <c r="H75" s="229" t="s">
        <v>562</v>
      </c>
      <c r="I75" s="229"/>
      <c r="J75" s="229"/>
      <c r="K75" s="229"/>
      <c r="L75" s="229"/>
      <c r="M75" s="229"/>
      <c r="N75" s="229"/>
      <c r="O75" s="229"/>
      <c r="P75" s="229"/>
      <c r="Q75" s="229"/>
      <c r="R75" s="131"/>
      <c r="S75" s="223" t="s">
        <v>564</v>
      </c>
      <c r="T75" s="223"/>
      <c r="U75" s="223"/>
      <c r="V75" s="223"/>
      <c r="W75" s="223"/>
      <c r="X75" s="223"/>
      <c r="Y75" s="223"/>
    </row>
    <row r="76" spans="1:25" x14ac:dyDescent="0.25">
      <c r="A76" s="228"/>
      <c r="B76" s="228"/>
      <c r="C76" s="228"/>
      <c r="D76" s="228"/>
      <c r="E76" s="228"/>
      <c r="F76" s="228"/>
      <c r="G76" s="153"/>
      <c r="H76" s="229"/>
      <c r="I76" s="229"/>
      <c r="J76" s="229"/>
      <c r="K76" s="229"/>
      <c r="L76" s="229"/>
      <c r="M76" s="229"/>
      <c r="N76" s="229"/>
      <c r="O76" s="229"/>
      <c r="P76" s="229"/>
      <c r="Q76" s="229"/>
      <c r="R76" s="131"/>
      <c r="S76" s="223"/>
      <c r="T76" s="223"/>
      <c r="U76" s="223"/>
      <c r="V76" s="223"/>
      <c r="W76" s="223"/>
      <c r="X76" s="223"/>
      <c r="Y76" s="223"/>
    </row>
    <row r="77" spans="1:25" x14ac:dyDescent="0.25">
      <c r="A77" s="228"/>
      <c r="B77" s="228"/>
      <c r="C77" s="228"/>
      <c r="D77" s="228"/>
      <c r="E77" s="228"/>
      <c r="F77" s="228"/>
      <c r="G77" s="153"/>
      <c r="H77" s="233" t="s">
        <v>563</v>
      </c>
      <c r="I77" s="233"/>
      <c r="J77" s="233"/>
      <c r="K77" s="231" t="s">
        <v>535</v>
      </c>
      <c r="L77" s="231"/>
      <c r="M77" s="231"/>
      <c r="N77" s="231"/>
      <c r="O77" s="231"/>
      <c r="P77" s="231"/>
      <c r="Q77" s="231"/>
      <c r="R77" s="131"/>
      <c r="S77" s="131"/>
      <c r="T77" s="131"/>
      <c r="U77" s="131"/>
      <c r="V77" s="131"/>
    </row>
    <row r="78" spans="1:25" x14ac:dyDescent="0.25">
      <c r="A78" s="228"/>
      <c r="B78" s="228"/>
      <c r="C78" s="228"/>
      <c r="D78" s="228"/>
      <c r="E78" s="228"/>
      <c r="F78" s="228"/>
      <c r="G78" s="153"/>
      <c r="H78" s="233"/>
      <c r="I78" s="233"/>
      <c r="J78" s="233"/>
      <c r="K78" s="232" t="s">
        <v>568</v>
      </c>
      <c r="L78" s="232"/>
      <c r="M78" s="232"/>
      <c r="N78" s="232"/>
      <c r="O78" s="232"/>
      <c r="P78" s="232"/>
      <c r="Q78" s="232"/>
      <c r="R78" s="131"/>
      <c r="S78" s="131"/>
      <c r="T78" s="131"/>
      <c r="U78" s="131"/>
      <c r="V78" s="131"/>
    </row>
    <row r="79" spans="1:25" x14ac:dyDescent="0.25">
      <c r="A79" s="228"/>
      <c r="B79" s="228"/>
      <c r="C79" s="228"/>
      <c r="D79" s="228"/>
      <c r="E79" s="228"/>
      <c r="F79" s="228"/>
      <c r="G79" s="153"/>
      <c r="H79" s="233"/>
      <c r="I79" s="233"/>
      <c r="J79" s="233"/>
      <c r="K79" s="232"/>
      <c r="L79" s="232"/>
      <c r="M79" s="232"/>
      <c r="N79" s="232"/>
      <c r="O79" s="232"/>
      <c r="P79" s="232"/>
      <c r="Q79" s="232"/>
      <c r="R79" s="131"/>
      <c r="S79" s="131"/>
      <c r="T79" s="131"/>
      <c r="U79" s="131"/>
      <c r="V79" s="131"/>
    </row>
    <row r="80" spans="1:25" x14ac:dyDescent="0.25">
      <c r="A80" s="228"/>
      <c r="B80" s="228"/>
      <c r="C80" s="228"/>
      <c r="D80" s="228"/>
      <c r="E80" s="228"/>
      <c r="F80" s="228"/>
      <c r="G80" s="153"/>
      <c r="H80" s="233"/>
      <c r="I80" s="233"/>
      <c r="J80" s="233"/>
      <c r="K80" s="232"/>
      <c r="L80" s="232"/>
      <c r="M80" s="232"/>
      <c r="N80" s="232"/>
      <c r="O80" s="232"/>
      <c r="P80" s="232"/>
      <c r="Q80" s="232"/>
      <c r="R80" s="131"/>
      <c r="S80" s="131"/>
      <c r="T80" s="131"/>
      <c r="U80" s="131"/>
      <c r="V80" s="131"/>
    </row>
    <row r="81" spans="1:25" x14ac:dyDescent="0.25">
      <c r="A81" s="228"/>
      <c r="B81" s="228"/>
      <c r="C81" s="228"/>
      <c r="D81" s="228"/>
      <c r="E81" s="228"/>
      <c r="F81" s="228"/>
      <c r="G81" s="153"/>
      <c r="H81" s="233"/>
      <c r="I81" s="233"/>
      <c r="J81" s="233"/>
      <c r="K81" s="232"/>
      <c r="L81" s="232"/>
      <c r="M81" s="232"/>
      <c r="N81" s="232"/>
      <c r="O81" s="232"/>
      <c r="P81" s="232"/>
      <c r="Q81" s="232"/>
      <c r="R81" s="131"/>
      <c r="S81" s="131"/>
      <c r="T81" s="131"/>
      <c r="U81" s="131"/>
      <c r="V81" s="131"/>
    </row>
    <row r="82" spans="1:25" x14ac:dyDescent="0.25">
      <c r="A82" s="228"/>
      <c r="B82" s="228"/>
      <c r="C82" s="228"/>
      <c r="D82" s="228"/>
      <c r="E82" s="228"/>
      <c r="F82" s="228"/>
      <c r="G82" s="153"/>
      <c r="H82" s="233"/>
      <c r="I82" s="233"/>
      <c r="J82" s="233"/>
      <c r="K82" s="232"/>
      <c r="L82" s="232"/>
      <c r="M82" s="232"/>
      <c r="N82" s="232"/>
      <c r="O82" s="232"/>
      <c r="P82" s="232"/>
      <c r="Q82" s="232"/>
      <c r="R82" s="131"/>
      <c r="S82" s="131"/>
      <c r="T82" s="131"/>
      <c r="U82" s="131"/>
      <c r="V82" s="131"/>
    </row>
    <row r="83" spans="1:25" x14ac:dyDescent="0.25">
      <c r="A83" s="228"/>
      <c r="B83" s="228"/>
      <c r="C83" s="228"/>
      <c r="D83" s="228"/>
      <c r="E83" s="228"/>
      <c r="F83" s="228"/>
      <c r="G83" s="153"/>
      <c r="H83" s="233"/>
      <c r="I83" s="233"/>
      <c r="J83" s="233"/>
      <c r="K83" s="232"/>
      <c r="L83" s="232"/>
      <c r="M83" s="232"/>
      <c r="N83" s="232"/>
      <c r="O83" s="232"/>
      <c r="P83" s="232"/>
      <c r="Q83" s="232"/>
      <c r="R83" s="131"/>
      <c r="S83" s="131"/>
      <c r="T83" s="131"/>
      <c r="U83" s="131"/>
      <c r="V83" s="131"/>
    </row>
    <row r="84" spans="1:25" x14ac:dyDescent="0.25">
      <c r="A84" s="228"/>
      <c r="B84" s="228"/>
      <c r="C84" s="228"/>
      <c r="D84" s="228"/>
      <c r="E84" s="228"/>
      <c r="F84" s="228"/>
      <c r="G84" s="153"/>
      <c r="H84" s="233"/>
      <c r="I84" s="233"/>
      <c r="J84" s="233"/>
      <c r="K84" s="232"/>
      <c r="L84" s="232"/>
      <c r="M84" s="232"/>
      <c r="N84" s="232"/>
      <c r="O84" s="232"/>
      <c r="P84" s="232"/>
      <c r="Q84" s="232"/>
      <c r="R84" s="131"/>
      <c r="S84" s="131"/>
      <c r="T84" s="131"/>
      <c r="U84" s="131"/>
      <c r="V84" s="131"/>
    </row>
    <row r="85" spans="1:25" x14ac:dyDescent="0.25">
      <c r="A85" s="228"/>
      <c r="B85" s="228"/>
      <c r="C85" s="228"/>
      <c r="D85" s="228"/>
      <c r="E85" s="228"/>
      <c r="F85" s="228"/>
      <c r="G85" s="153"/>
      <c r="H85" s="233"/>
      <c r="I85" s="233"/>
      <c r="J85" s="233"/>
      <c r="K85" s="232"/>
      <c r="L85" s="232"/>
      <c r="M85" s="232"/>
      <c r="N85" s="232"/>
      <c r="O85" s="232"/>
      <c r="P85" s="232"/>
      <c r="Q85" s="232"/>
      <c r="R85" s="131"/>
      <c r="S85" s="131"/>
      <c r="T85" s="131"/>
      <c r="U85" s="131"/>
      <c r="V85" s="131"/>
    </row>
    <row r="86" spans="1:25" x14ac:dyDescent="0.25">
      <c r="A86" s="228"/>
      <c r="B86" s="228"/>
      <c r="C86" s="228"/>
      <c r="D86" s="228"/>
      <c r="E86" s="228"/>
      <c r="F86" s="228"/>
      <c r="G86" s="153"/>
      <c r="H86" s="233"/>
      <c r="I86" s="233"/>
      <c r="J86" s="233"/>
      <c r="K86" s="232"/>
      <c r="L86" s="232"/>
      <c r="M86" s="232"/>
      <c r="N86" s="232"/>
      <c r="O86" s="232"/>
      <c r="P86" s="232"/>
      <c r="Q86" s="232"/>
      <c r="R86" s="131"/>
      <c r="S86" s="131"/>
      <c r="T86" s="131"/>
      <c r="U86" s="131"/>
      <c r="V86" s="131"/>
    </row>
    <row r="87" spans="1:25" x14ac:dyDescent="0.25">
      <c r="A87" s="228"/>
      <c r="B87" s="228"/>
      <c r="C87" s="228"/>
      <c r="D87" s="228"/>
      <c r="E87" s="228"/>
      <c r="F87" s="228"/>
      <c r="G87" s="152"/>
      <c r="H87" s="233"/>
      <c r="I87" s="233"/>
      <c r="J87" s="233"/>
      <c r="K87" s="232"/>
      <c r="L87" s="232"/>
      <c r="M87" s="232"/>
      <c r="N87" s="232"/>
      <c r="O87" s="232"/>
      <c r="P87" s="232"/>
      <c r="Q87" s="232"/>
      <c r="R87" s="131"/>
      <c r="S87" s="131"/>
      <c r="T87" s="131"/>
      <c r="U87" s="131"/>
      <c r="V87" s="131"/>
    </row>
    <row r="88" spans="1:25" x14ac:dyDescent="0.25">
      <c r="A88" s="228"/>
      <c r="B88" s="228"/>
      <c r="C88" s="228"/>
      <c r="D88" s="228"/>
      <c r="E88" s="228"/>
      <c r="F88" s="228"/>
      <c r="G88" s="131"/>
      <c r="H88" s="233"/>
      <c r="I88" s="233"/>
      <c r="J88" s="233"/>
      <c r="K88" s="232"/>
      <c r="L88" s="232"/>
      <c r="M88" s="232"/>
      <c r="N88" s="232"/>
      <c r="O88" s="232"/>
      <c r="P88" s="232"/>
      <c r="Q88" s="232"/>
      <c r="R88" s="131"/>
      <c r="S88" s="131"/>
      <c r="T88" s="131"/>
      <c r="U88" s="131"/>
      <c r="V88" s="131"/>
    </row>
    <row r="89" spans="1:25" x14ac:dyDescent="0.25">
      <c r="A89" s="131"/>
      <c r="B89" s="131"/>
      <c r="C89" s="131"/>
      <c r="D89" s="131"/>
      <c r="E89" s="131"/>
      <c r="F89" s="131"/>
      <c r="G89" s="131"/>
      <c r="H89" s="131"/>
      <c r="I89" s="131"/>
      <c r="J89" s="131"/>
      <c r="K89" s="131"/>
      <c r="L89" s="131"/>
      <c r="M89" s="131"/>
      <c r="N89" s="131"/>
      <c r="O89" s="131"/>
      <c r="P89" s="131"/>
      <c r="Q89" s="131"/>
      <c r="R89" s="131"/>
      <c r="S89" s="131"/>
      <c r="T89" s="131"/>
      <c r="U89" s="131"/>
      <c r="V89" s="131"/>
    </row>
    <row r="90" spans="1:25" ht="24.75" customHeight="1" x14ac:dyDescent="0.25">
      <c r="A90" s="236" t="s">
        <v>536</v>
      </c>
      <c r="B90" s="236"/>
      <c r="C90" s="236"/>
      <c r="D90" s="236"/>
      <c r="E90" s="236"/>
      <c r="F90" s="236"/>
      <c r="G90" s="236"/>
      <c r="H90" s="236"/>
      <c r="I90" s="236"/>
      <c r="J90" s="236"/>
      <c r="K90" s="236"/>
      <c r="L90" s="236"/>
      <c r="M90" s="236"/>
      <c r="N90" s="236"/>
      <c r="O90" s="236"/>
      <c r="P90" s="236"/>
      <c r="Q90" s="236"/>
      <c r="R90" s="131"/>
      <c r="S90" s="131"/>
      <c r="T90" s="131"/>
      <c r="U90" s="131"/>
      <c r="V90" s="131"/>
    </row>
    <row r="91" spans="1:25" ht="7.5" customHeight="1" x14ac:dyDescent="0.25">
      <c r="A91" s="137"/>
      <c r="B91" s="131"/>
      <c r="C91" s="131"/>
      <c r="D91" s="131"/>
      <c r="E91" s="131"/>
      <c r="F91" s="131"/>
      <c r="G91" s="131"/>
      <c r="H91" s="131"/>
      <c r="I91" s="131"/>
      <c r="J91" s="131"/>
      <c r="K91" s="131"/>
      <c r="L91" s="131"/>
      <c r="M91" s="131"/>
      <c r="N91" s="131"/>
      <c r="O91" s="131"/>
      <c r="P91" s="131"/>
      <c r="Q91" s="131"/>
      <c r="R91" s="131"/>
      <c r="S91" s="131"/>
      <c r="T91" s="131"/>
      <c r="U91" s="131"/>
      <c r="V91" s="131"/>
    </row>
    <row r="92" spans="1:25" ht="15" customHeight="1" x14ac:dyDescent="0.25">
      <c r="A92" s="151"/>
      <c r="B92" s="235" t="s">
        <v>537</v>
      </c>
      <c r="C92" s="234" t="s">
        <v>538</v>
      </c>
      <c r="D92" s="234"/>
      <c r="E92" s="234"/>
      <c r="F92" s="234"/>
      <c r="G92" s="234"/>
      <c r="H92" s="234"/>
      <c r="I92" s="234"/>
      <c r="J92" s="234"/>
      <c r="K92" s="234"/>
      <c r="L92" s="234"/>
      <c r="M92" s="234"/>
      <c r="N92" s="234"/>
      <c r="O92" s="234"/>
      <c r="P92" s="234"/>
      <c r="Q92" s="234"/>
      <c r="R92" s="131"/>
      <c r="S92" s="225" t="s">
        <v>569</v>
      </c>
      <c r="T92" s="225"/>
      <c r="U92" s="225"/>
      <c r="V92" s="225"/>
      <c r="W92" s="225"/>
      <c r="X92" s="225"/>
      <c r="Y92" s="225"/>
    </row>
    <row r="93" spans="1:25" ht="15" customHeight="1" x14ac:dyDescent="0.25">
      <c r="A93" s="151"/>
      <c r="B93" s="235"/>
      <c r="C93" s="234"/>
      <c r="D93" s="234"/>
      <c r="E93" s="234"/>
      <c r="F93" s="234"/>
      <c r="G93" s="234"/>
      <c r="H93" s="234"/>
      <c r="I93" s="234"/>
      <c r="J93" s="234"/>
      <c r="K93" s="234"/>
      <c r="L93" s="234"/>
      <c r="M93" s="234"/>
      <c r="N93" s="234"/>
      <c r="O93" s="234"/>
      <c r="P93" s="234"/>
      <c r="Q93" s="234"/>
      <c r="R93" s="131"/>
      <c r="S93" s="225"/>
      <c r="T93" s="225"/>
      <c r="U93" s="225"/>
      <c r="V93" s="225"/>
      <c r="W93" s="225"/>
      <c r="X93" s="225"/>
      <c r="Y93" s="225"/>
    </row>
    <row r="94" spans="1:25" x14ac:dyDescent="0.25">
      <c r="A94" s="151"/>
      <c r="B94" s="235"/>
      <c r="C94" s="234"/>
      <c r="D94" s="234"/>
      <c r="E94" s="234"/>
      <c r="F94" s="234"/>
      <c r="G94" s="234"/>
      <c r="H94" s="234"/>
      <c r="I94" s="234"/>
      <c r="J94" s="234"/>
      <c r="K94" s="234"/>
      <c r="L94" s="234"/>
      <c r="M94" s="234"/>
      <c r="N94" s="234"/>
      <c r="O94" s="234"/>
      <c r="P94" s="234"/>
      <c r="Q94" s="234"/>
      <c r="R94" s="131"/>
      <c r="S94" s="225"/>
      <c r="T94" s="225"/>
      <c r="U94" s="225"/>
      <c r="V94" s="225"/>
      <c r="W94" s="225"/>
      <c r="X94" s="225"/>
      <c r="Y94" s="225"/>
    </row>
    <row r="95" spans="1:25" x14ac:dyDescent="0.25">
      <c r="A95" s="227" t="s">
        <v>196</v>
      </c>
      <c r="B95" s="235"/>
      <c r="C95" s="234"/>
      <c r="D95" s="234"/>
      <c r="E95" s="234"/>
      <c r="F95" s="234"/>
      <c r="G95" s="234"/>
      <c r="H95" s="234"/>
      <c r="I95" s="234"/>
      <c r="J95" s="234"/>
      <c r="K95" s="234"/>
      <c r="L95" s="234"/>
      <c r="M95" s="234"/>
      <c r="N95" s="234"/>
      <c r="O95" s="234"/>
      <c r="P95" s="234"/>
      <c r="Q95" s="234"/>
      <c r="R95" s="131"/>
      <c r="S95" s="225"/>
      <c r="T95" s="225"/>
      <c r="U95" s="225"/>
      <c r="V95" s="225"/>
      <c r="W95" s="225"/>
      <c r="X95" s="225"/>
      <c r="Y95" s="225"/>
    </row>
    <row r="96" spans="1:25" x14ac:dyDescent="0.25">
      <c r="A96" s="227"/>
      <c r="B96" s="235"/>
      <c r="C96" s="234"/>
      <c r="D96" s="234"/>
      <c r="E96" s="234"/>
      <c r="F96" s="234"/>
      <c r="G96" s="234"/>
      <c r="H96" s="234"/>
      <c r="I96" s="234"/>
      <c r="J96" s="234"/>
      <c r="K96" s="234"/>
      <c r="L96" s="234"/>
      <c r="M96" s="234"/>
      <c r="N96" s="234"/>
      <c r="O96" s="234"/>
      <c r="P96" s="234"/>
      <c r="Q96" s="234"/>
      <c r="R96" s="131"/>
      <c r="S96" s="225"/>
      <c r="T96" s="225"/>
      <c r="U96" s="225"/>
      <c r="V96" s="225"/>
      <c r="W96" s="225"/>
      <c r="X96" s="225"/>
      <c r="Y96" s="225"/>
    </row>
    <row r="97" spans="1:22" ht="15" customHeight="1" x14ac:dyDescent="0.25">
      <c r="A97" s="227"/>
      <c r="B97" s="235"/>
      <c r="C97" s="234"/>
      <c r="D97" s="234"/>
      <c r="E97" s="234"/>
      <c r="F97" s="234"/>
      <c r="G97" s="234"/>
      <c r="H97" s="234"/>
      <c r="I97" s="234"/>
      <c r="J97" s="234"/>
      <c r="K97" s="234"/>
      <c r="L97" s="234"/>
      <c r="M97" s="234"/>
      <c r="N97" s="234"/>
      <c r="O97" s="234"/>
      <c r="P97" s="234"/>
      <c r="Q97" s="234"/>
      <c r="R97" s="131"/>
      <c r="S97" s="131"/>
      <c r="T97" s="131"/>
      <c r="U97" s="131"/>
      <c r="V97" s="131"/>
    </row>
    <row r="98" spans="1:22" ht="7.5" customHeight="1" x14ac:dyDescent="0.25">
      <c r="A98" s="227"/>
      <c r="B98" s="131"/>
      <c r="C98" s="131"/>
      <c r="D98" s="131"/>
      <c r="E98" s="131"/>
      <c r="F98" s="131"/>
      <c r="G98" s="131"/>
      <c r="H98" s="131"/>
      <c r="I98" s="131"/>
      <c r="J98" s="131"/>
      <c r="K98" s="131"/>
      <c r="L98" s="131"/>
      <c r="M98" s="131"/>
      <c r="N98" s="131"/>
      <c r="O98" s="131"/>
      <c r="P98" s="131"/>
      <c r="Q98" s="131"/>
      <c r="R98" s="131"/>
      <c r="S98" s="131"/>
      <c r="T98" s="131"/>
      <c r="U98" s="131"/>
      <c r="V98" s="131"/>
    </row>
    <row r="99" spans="1:22" x14ac:dyDescent="0.25">
      <c r="A99" s="227"/>
      <c r="B99" s="235" t="s">
        <v>537</v>
      </c>
      <c r="C99" s="234" t="s">
        <v>539</v>
      </c>
      <c r="D99" s="234"/>
      <c r="E99" s="234"/>
      <c r="F99" s="234"/>
      <c r="G99" s="234"/>
      <c r="H99" s="234"/>
      <c r="I99" s="234"/>
      <c r="J99" s="234"/>
      <c r="K99" s="234"/>
      <c r="L99" s="234"/>
      <c r="M99" s="234"/>
      <c r="N99" s="234"/>
      <c r="O99" s="234"/>
      <c r="P99" s="234"/>
      <c r="Q99" s="234"/>
      <c r="R99" s="131"/>
      <c r="S99" s="131"/>
      <c r="T99" s="131"/>
      <c r="U99" s="131"/>
      <c r="V99" s="131"/>
    </row>
    <row r="100" spans="1:22" x14ac:dyDescent="0.25">
      <c r="A100" s="227"/>
      <c r="B100" s="235"/>
      <c r="C100" s="234"/>
      <c r="D100" s="234"/>
      <c r="E100" s="234"/>
      <c r="F100" s="234"/>
      <c r="G100" s="234"/>
      <c r="H100" s="234"/>
      <c r="I100" s="234"/>
      <c r="J100" s="234"/>
      <c r="K100" s="234"/>
      <c r="L100" s="234"/>
      <c r="M100" s="234"/>
      <c r="N100" s="234"/>
      <c r="O100" s="234"/>
      <c r="P100" s="234"/>
      <c r="Q100" s="234"/>
      <c r="R100" s="131"/>
      <c r="S100" s="131"/>
      <c r="T100" s="131"/>
      <c r="U100" s="131"/>
      <c r="V100" s="131"/>
    </row>
    <row r="101" spans="1:22" x14ac:dyDescent="0.25">
      <c r="A101" s="227"/>
      <c r="B101" s="235"/>
      <c r="C101" s="234"/>
      <c r="D101" s="234"/>
      <c r="E101" s="234"/>
      <c r="F101" s="234"/>
      <c r="G101" s="234"/>
      <c r="H101" s="234"/>
      <c r="I101" s="234"/>
      <c r="J101" s="234"/>
      <c r="K101" s="234"/>
      <c r="L101" s="234"/>
      <c r="M101" s="234"/>
      <c r="N101" s="234"/>
      <c r="O101" s="234"/>
      <c r="P101" s="234"/>
      <c r="Q101" s="234"/>
      <c r="R101" s="131"/>
      <c r="S101" s="131"/>
      <c r="T101" s="131"/>
      <c r="U101" s="131"/>
      <c r="V101" s="131"/>
    </row>
    <row r="102" spans="1:22" x14ac:dyDescent="0.25">
      <c r="A102" s="227"/>
      <c r="B102" s="235"/>
      <c r="C102" s="234"/>
      <c r="D102" s="234"/>
      <c r="E102" s="234"/>
      <c r="F102" s="234"/>
      <c r="G102" s="234"/>
      <c r="H102" s="234"/>
      <c r="I102" s="234"/>
      <c r="J102" s="234"/>
      <c r="K102" s="234"/>
      <c r="L102" s="234"/>
      <c r="M102" s="234"/>
      <c r="N102" s="234"/>
      <c r="O102" s="234"/>
      <c r="P102" s="234"/>
      <c r="Q102" s="234"/>
      <c r="R102" s="131"/>
      <c r="S102" s="131"/>
      <c r="T102" s="131"/>
      <c r="U102" s="131"/>
      <c r="V102" s="131"/>
    </row>
    <row r="103" spans="1:22" x14ac:dyDescent="0.25">
      <c r="A103" s="227"/>
      <c r="B103" s="235"/>
      <c r="C103" s="234"/>
      <c r="D103" s="234"/>
      <c r="E103" s="234"/>
      <c r="F103" s="234"/>
      <c r="G103" s="234"/>
      <c r="H103" s="234"/>
      <c r="I103" s="234"/>
      <c r="J103" s="234"/>
      <c r="K103" s="234"/>
      <c r="L103" s="234"/>
      <c r="M103" s="234"/>
      <c r="N103" s="234"/>
      <c r="O103" s="234"/>
      <c r="P103" s="234"/>
      <c r="Q103" s="234"/>
      <c r="R103" s="131"/>
      <c r="S103" s="131"/>
      <c r="T103" s="131"/>
      <c r="U103" s="131"/>
      <c r="V103" s="131"/>
    </row>
    <row r="104" spans="1:22" x14ac:dyDescent="0.25">
      <c r="A104" s="227"/>
      <c r="B104" s="235"/>
      <c r="C104" s="234"/>
      <c r="D104" s="234"/>
      <c r="E104" s="234"/>
      <c r="F104" s="234"/>
      <c r="G104" s="234"/>
      <c r="H104" s="234"/>
      <c r="I104" s="234"/>
      <c r="J104" s="234"/>
      <c r="K104" s="234"/>
      <c r="L104" s="234"/>
      <c r="M104" s="234"/>
      <c r="N104" s="234"/>
      <c r="O104" s="234"/>
      <c r="P104" s="234"/>
      <c r="Q104" s="234"/>
      <c r="R104" s="131"/>
      <c r="S104" s="131"/>
      <c r="T104" s="131"/>
      <c r="U104" s="131"/>
      <c r="V104" s="131"/>
    </row>
    <row r="105" spans="1:22" ht="7.5" customHeight="1" x14ac:dyDescent="0.25">
      <c r="A105" s="137"/>
      <c r="B105" s="131"/>
      <c r="C105" s="131"/>
      <c r="D105" s="131"/>
      <c r="E105" s="131"/>
      <c r="F105" s="131"/>
      <c r="G105" s="131"/>
      <c r="H105" s="131"/>
      <c r="I105" s="131"/>
      <c r="J105" s="131"/>
      <c r="K105" s="131"/>
      <c r="L105" s="131"/>
      <c r="M105" s="131"/>
      <c r="N105" s="131"/>
      <c r="O105" s="131"/>
      <c r="P105" s="131"/>
      <c r="Q105" s="131"/>
      <c r="R105" s="131"/>
      <c r="S105" s="131"/>
      <c r="T105" s="131"/>
      <c r="U105" s="131"/>
      <c r="V105" s="131"/>
    </row>
    <row r="106" spans="1:22" ht="7.5" customHeight="1" x14ac:dyDescent="0.25">
      <c r="A106" s="137"/>
      <c r="B106" s="131"/>
      <c r="C106" s="131"/>
      <c r="D106" s="131"/>
      <c r="E106" s="131"/>
      <c r="F106" s="131"/>
      <c r="G106" s="131"/>
      <c r="H106" s="131"/>
      <c r="I106" s="131"/>
      <c r="J106" s="131"/>
      <c r="K106" s="131"/>
      <c r="L106" s="131"/>
      <c r="M106" s="131"/>
      <c r="N106" s="131"/>
      <c r="O106" s="131"/>
      <c r="P106" s="131"/>
      <c r="Q106" s="131"/>
      <c r="R106" s="131"/>
      <c r="S106" s="131"/>
      <c r="T106" s="131"/>
      <c r="U106" s="131"/>
      <c r="V106" s="131"/>
    </row>
    <row r="107" spans="1:22" x14ac:dyDescent="0.25">
      <c r="A107" s="137"/>
      <c r="B107" s="235" t="s">
        <v>537</v>
      </c>
      <c r="C107" s="234" t="s">
        <v>540</v>
      </c>
      <c r="D107" s="234"/>
      <c r="E107" s="234"/>
      <c r="F107" s="234"/>
      <c r="G107" s="234"/>
      <c r="H107" s="234"/>
      <c r="I107" s="234"/>
      <c r="J107" s="234"/>
      <c r="K107" s="234"/>
      <c r="L107" s="234"/>
      <c r="M107" s="234"/>
      <c r="N107" s="234"/>
      <c r="O107" s="234"/>
      <c r="P107" s="234"/>
      <c r="Q107" s="234"/>
      <c r="R107" s="131"/>
      <c r="S107" s="131"/>
      <c r="T107" s="131"/>
      <c r="U107" s="131"/>
      <c r="V107" s="131"/>
    </row>
    <row r="108" spans="1:22" x14ac:dyDescent="0.25">
      <c r="A108" s="137"/>
      <c r="B108" s="235"/>
      <c r="C108" s="234"/>
      <c r="D108" s="234"/>
      <c r="E108" s="234"/>
      <c r="F108" s="234"/>
      <c r="G108" s="234"/>
      <c r="H108" s="234"/>
      <c r="I108" s="234"/>
      <c r="J108" s="234"/>
      <c r="K108" s="234"/>
      <c r="L108" s="234"/>
      <c r="M108" s="234"/>
      <c r="N108" s="234"/>
      <c r="O108" s="234"/>
      <c r="P108" s="234"/>
      <c r="Q108" s="234"/>
      <c r="R108" s="131"/>
      <c r="S108" s="131"/>
      <c r="T108" s="131"/>
      <c r="U108" s="131"/>
      <c r="V108" s="131"/>
    </row>
    <row r="109" spans="1:22" x14ac:dyDescent="0.25">
      <c r="A109" s="137"/>
      <c r="B109" s="235"/>
      <c r="C109" s="234"/>
      <c r="D109" s="234"/>
      <c r="E109" s="234"/>
      <c r="F109" s="234"/>
      <c r="G109" s="234"/>
      <c r="H109" s="234"/>
      <c r="I109" s="234"/>
      <c r="J109" s="234"/>
      <c r="K109" s="234"/>
      <c r="L109" s="234"/>
      <c r="M109" s="234"/>
      <c r="N109" s="234"/>
      <c r="O109" s="234"/>
      <c r="P109" s="234"/>
      <c r="Q109" s="234"/>
      <c r="R109" s="131"/>
      <c r="S109" s="131"/>
      <c r="T109" s="131"/>
      <c r="U109" s="131"/>
      <c r="V109" s="131"/>
    </row>
    <row r="110" spans="1:22" x14ac:dyDescent="0.25">
      <c r="A110" s="227" t="s">
        <v>197</v>
      </c>
      <c r="B110" s="235"/>
      <c r="C110" s="234"/>
      <c r="D110" s="234"/>
      <c r="E110" s="234"/>
      <c r="F110" s="234"/>
      <c r="G110" s="234"/>
      <c r="H110" s="234"/>
      <c r="I110" s="234"/>
      <c r="J110" s="234"/>
      <c r="K110" s="234"/>
      <c r="L110" s="234"/>
      <c r="M110" s="234"/>
      <c r="N110" s="234"/>
      <c r="O110" s="234"/>
      <c r="P110" s="234"/>
      <c r="Q110" s="234"/>
      <c r="R110" s="131"/>
      <c r="S110" s="131"/>
      <c r="T110" s="131"/>
      <c r="U110" s="131"/>
      <c r="V110" s="131"/>
    </row>
    <row r="111" spans="1:22" x14ac:dyDescent="0.25">
      <c r="A111" s="227"/>
      <c r="B111" s="235"/>
      <c r="C111" s="234"/>
      <c r="D111" s="234"/>
      <c r="E111" s="234"/>
      <c r="F111" s="234"/>
      <c r="G111" s="234"/>
      <c r="H111" s="234"/>
      <c r="I111" s="234"/>
      <c r="J111" s="234"/>
      <c r="K111" s="234"/>
      <c r="L111" s="234"/>
      <c r="M111" s="234"/>
      <c r="N111" s="234"/>
      <c r="O111" s="234"/>
      <c r="P111" s="234"/>
      <c r="Q111" s="234"/>
      <c r="R111" s="131"/>
      <c r="S111" s="131"/>
      <c r="T111" s="131"/>
      <c r="U111" s="131"/>
      <c r="V111" s="131"/>
    </row>
    <row r="112" spans="1:22" ht="15" customHeight="1" x14ac:dyDescent="0.25">
      <c r="A112" s="227"/>
      <c r="B112" s="235"/>
      <c r="C112" s="234"/>
      <c r="D112" s="234"/>
      <c r="E112" s="234"/>
      <c r="F112" s="234"/>
      <c r="G112" s="234"/>
      <c r="H112" s="234"/>
      <c r="I112" s="234"/>
      <c r="J112" s="234"/>
      <c r="K112" s="234"/>
      <c r="L112" s="234"/>
      <c r="M112" s="234"/>
      <c r="N112" s="234"/>
      <c r="O112" s="234"/>
      <c r="P112" s="234"/>
      <c r="Q112" s="234"/>
      <c r="R112" s="131"/>
      <c r="S112" s="131"/>
      <c r="T112" s="131"/>
      <c r="U112" s="131"/>
      <c r="V112" s="131"/>
    </row>
    <row r="113" spans="1:22" ht="7.5" customHeight="1" x14ac:dyDescent="0.25">
      <c r="A113" s="227"/>
      <c r="B113" s="131"/>
      <c r="C113" s="131"/>
      <c r="D113" s="131"/>
      <c r="E113" s="131"/>
      <c r="F113" s="131"/>
      <c r="G113" s="131"/>
      <c r="H113" s="131"/>
      <c r="I113" s="131"/>
      <c r="J113" s="131"/>
      <c r="K113" s="131"/>
      <c r="L113" s="131"/>
      <c r="M113" s="131"/>
      <c r="N113" s="131"/>
      <c r="O113" s="131"/>
      <c r="P113" s="131"/>
      <c r="Q113" s="131"/>
      <c r="R113" s="131"/>
      <c r="S113" s="131"/>
      <c r="T113" s="131"/>
      <c r="U113" s="131"/>
      <c r="V113" s="131"/>
    </row>
    <row r="114" spans="1:22" x14ac:dyDescent="0.25">
      <c r="A114" s="227"/>
      <c r="B114" s="235" t="s">
        <v>537</v>
      </c>
      <c r="C114" s="234" t="s">
        <v>541</v>
      </c>
      <c r="D114" s="234"/>
      <c r="E114" s="234"/>
      <c r="F114" s="234"/>
      <c r="G114" s="234"/>
      <c r="H114" s="234"/>
      <c r="I114" s="234"/>
      <c r="J114" s="234"/>
      <c r="K114" s="234"/>
      <c r="L114" s="234"/>
      <c r="M114" s="234"/>
      <c r="N114" s="234"/>
      <c r="O114" s="234"/>
      <c r="P114" s="234"/>
      <c r="Q114" s="234"/>
      <c r="R114" s="131"/>
      <c r="S114" s="131"/>
      <c r="T114" s="131"/>
      <c r="U114" s="131"/>
      <c r="V114" s="131"/>
    </row>
    <row r="115" spans="1:22" x14ac:dyDescent="0.25">
      <c r="A115" s="227"/>
      <c r="B115" s="235"/>
      <c r="C115" s="234"/>
      <c r="D115" s="234"/>
      <c r="E115" s="234"/>
      <c r="F115" s="234"/>
      <c r="G115" s="234"/>
      <c r="H115" s="234"/>
      <c r="I115" s="234"/>
      <c r="J115" s="234"/>
      <c r="K115" s="234"/>
      <c r="L115" s="234"/>
      <c r="M115" s="234"/>
      <c r="N115" s="234"/>
      <c r="O115" s="234"/>
      <c r="P115" s="234"/>
      <c r="Q115" s="234"/>
      <c r="R115" s="131"/>
      <c r="S115" s="131"/>
      <c r="T115" s="131"/>
      <c r="U115" s="131"/>
      <c r="V115" s="131"/>
    </row>
    <row r="116" spans="1:22" x14ac:dyDescent="0.25">
      <c r="A116" s="227"/>
      <c r="B116" s="235"/>
      <c r="C116" s="234"/>
      <c r="D116" s="234"/>
      <c r="E116" s="234"/>
      <c r="F116" s="234"/>
      <c r="G116" s="234"/>
      <c r="H116" s="234"/>
      <c r="I116" s="234"/>
      <c r="J116" s="234"/>
      <c r="K116" s="234"/>
      <c r="L116" s="234"/>
      <c r="M116" s="234"/>
      <c r="N116" s="234"/>
      <c r="O116" s="234"/>
      <c r="P116" s="234"/>
      <c r="Q116" s="234"/>
      <c r="R116" s="131"/>
      <c r="S116" s="131"/>
      <c r="T116" s="131"/>
      <c r="U116" s="131"/>
      <c r="V116" s="131"/>
    </row>
    <row r="117" spans="1:22" x14ac:dyDescent="0.25">
      <c r="A117" s="227"/>
      <c r="B117" s="235"/>
      <c r="C117" s="234"/>
      <c r="D117" s="234"/>
      <c r="E117" s="234"/>
      <c r="F117" s="234"/>
      <c r="G117" s="234"/>
      <c r="H117" s="234"/>
      <c r="I117" s="234"/>
      <c r="J117" s="234"/>
      <c r="K117" s="234"/>
      <c r="L117" s="234"/>
      <c r="M117" s="234"/>
      <c r="N117" s="234"/>
      <c r="O117" s="234"/>
      <c r="P117" s="234"/>
      <c r="Q117" s="234"/>
      <c r="R117" s="131"/>
      <c r="S117" s="131"/>
      <c r="T117" s="131"/>
      <c r="U117" s="131"/>
      <c r="V117" s="131"/>
    </row>
    <row r="118" spans="1:22" x14ac:dyDescent="0.25">
      <c r="A118" s="227"/>
      <c r="B118" s="235"/>
      <c r="C118" s="234"/>
      <c r="D118" s="234"/>
      <c r="E118" s="234"/>
      <c r="F118" s="234"/>
      <c r="G118" s="234"/>
      <c r="H118" s="234"/>
      <c r="I118" s="234"/>
      <c r="J118" s="234"/>
      <c r="K118" s="234"/>
      <c r="L118" s="234"/>
      <c r="M118" s="234"/>
      <c r="N118" s="234"/>
      <c r="O118" s="234"/>
      <c r="P118" s="234"/>
      <c r="Q118" s="234"/>
      <c r="R118" s="131"/>
      <c r="S118" s="131"/>
      <c r="T118" s="131"/>
      <c r="U118" s="131"/>
      <c r="V118" s="131"/>
    </row>
    <row r="119" spans="1:22" ht="15" customHeight="1" x14ac:dyDescent="0.25">
      <c r="A119" s="227"/>
      <c r="B119" s="235"/>
      <c r="C119" s="234"/>
      <c r="D119" s="234"/>
      <c r="E119" s="234"/>
      <c r="F119" s="234"/>
      <c r="G119" s="234"/>
      <c r="H119" s="234"/>
      <c r="I119" s="234"/>
      <c r="J119" s="234"/>
      <c r="K119" s="234"/>
      <c r="L119" s="234"/>
      <c r="M119" s="234"/>
      <c r="N119" s="234"/>
      <c r="O119" s="234"/>
      <c r="P119" s="234"/>
      <c r="Q119" s="234"/>
      <c r="R119" s="131"/>
      <c r="S119" s="131"/>
      <c r="T119" s="131"/>
      <c r="U119" s="131"/>
      <c r="V119" s="131"/>
    </row>
    <row r="120" spans="1:22" ht="7.5" customHeight="1" x14ac:dyDescent="0.25">
      <c r="A120" s="137"/>
      <c r="B120" s="131"/>
      <c r="C120" s="131"/>
      <c r="D120" s="131"/>
      <c r="E120" s="131"/>
      <c r="F120" s="131"/>
      <c r="G120" s="131"/>
      <c r="H120" s="131"/>
      <c r="I120" s="131"/>
      <c r="J120" s="131"/>
      <c r="K120" s="131"/>
      <c r="L120" s="131"/>
      <c r="M120" s="131"/>
      <c r="N120" s="131"/>
      <c r="O120" s="131"/>
      <c r="P120" s="131"/>
      <c r="Q120" s="131"/>
      <c r="R120" s="131"/>
      <c r="S120" s="131"/>
      <c r="T120" s="131"/>
      <c r="U120" s="131"/>
      <c r="V120" s="131"/>
    </row>
    <row r="121" spans="1:22" ht="7.5" customHeight="1" x14ac:dyDescent="0.25">
      <c r="A121" s="137"/>
      <c r="B121" s="131"/>
      <c r="C121" s="131"/>
      <c r="D121" s="131"/>
      <c r="E121" s="131"/>
      <c r="F121" s="131"/>
      <c r="G121" s="131"/>
      <c r="H121" s="131"/>
      <c r="I121" s="131"/>
      <c r="J121" s="131"/>
      <c r="K121" s="131"/>
      <c r="L121" s="131"/>
      <c r="M121" s="131"/>
      <c r="N121" s="131"/>
      <c r="O121" s="131"/>
      <c r="P121" s="131"/>
      <c r="Q121" s="131"/>
      <c r="R121" s="131"/>
      <c r="S121" s="131"/>
      <c r="T121" s="131"/>
      <c r="U121" s="131"/>
      <c r="V121" s="131"/>
    </row>
    <row r="122" spans="1:22" x14ac:dyDescent="0.25">
      <c r="A122" s="137"/>
      <c r="B122" s="235" t="s">
        <v>537</v>
      </c>
      <c r="C122" s="234" t="s">
        <v>543</v>
      </c>
      <c r="D122" s="234"/>
      <c r="E122" s="234"/>
      <c r="F122" s="234"/>
      <c r="G122" s="234"/>
      <c r="H122" s="234"/>
      <c r="I122" s="234"/>
      <c r="J122" s="234"/>
      <c r="K122" s="234"/>
      <c r="L122" s="234"/>
      <c r="M122" s="234"/>
      <c r="N122" s="234"/>
      <c r="O122" s="234"/>
      <c r="P122" s="234"/>
      <c r="Q122" s="234"/>
      <c r="R122" s="131"/>
      <c r="S122" s="131"/>
      <c r="T122" s="131"/>
      <c r="U122" s="131"/>
      <c r="V122" s="131"/>
    </row>
    <row r="123" spans="1:22" x14ac:dyDescent="0.25">
      <c r="A123" s="137"/>
      <c r="B123" s="235"/>
      <c r="C123" s="234"/>
      <c r="D123" s="234"/>
      <c r="E123" s="234"/>
      <c r="F123" s="234"/>
      <c r="G123" s="234"/>
      <c r="H123" s="234"/>
      <c r="I123" s="234"/>
      <c r="J123" s="234"/>
      <c r="K123" s="234"/>
      <c r="L123" s="234"/>
      <c r="M123" s="234"/>
      <c r="N123" s="234"/>
      <c r="O123" s="234"/>
      <c r="P123" s="234"/>
      <c r="Q123" s="234"/>
      <c r="R123" s="131"/>
      <c r="S123" s="131"/>
      <c r="T123" s="131"/>
      <c r="U123" s="131"/>
      <c r="V123" s="131"/>
    </row>
    <row r="124" spans="1:22" x14ac:dyDescent="0.25">
      <c r="A124" s="137"/>
      <c r="B124" s="235"/>
      <c r="C124" s="234"/>
      <c r="D124" s="234"/>
      <c r="E124" s="234"/>
      <c r="F124" s="234"/>
      <c r="G124" s="234"/>
      <c r="H124" s="234"/>
      <c r="I124" s="234"/>
      <c r="J124" s="234"/>
      <c r="K124" s="234"/>
      <c r="L124" s="234"/>
      <c r="M124" s="234"/>
      <c r="N124" s="234"/>
      <c r="O124" s="234"/>
      <c r="P124" s="234"/>
      <c r="Q124" s="234"/>
      <c r="R124" s="131"/>
      <c r="S124" s="131"/>
      <c r="T124" s="131"/>
      <c r="U124" s="131"/>
      <c r="V124" s="131"/>
    </row>
    <row r="125" spans="1:22" x14ac:dyDescent="0.25">
      <c r="A125" s="227" t="s">
        <v>542</v>
      </c>
      <c r="B125" s="235"/>
      <c r="C125" s="234"/>
      <c r="D125" s="234"/>
      <c r="E125" s="234"/>
      <c r="F125" s="234"/>
      <c r="G125" s="234"/>
      <c r="H125" s="234"/>
      <c r="I125" s="234"/>
      <c r="J125" s="234"/>
      <c r="K125" s="234"/>
      <c r="L125" s="234"/>
      <c r="M125" s="234"/>
      <c r="N125" s="234"/>
      <c r="O125" s="234"/>
      <c r="P125" s="234"/>
      <c r="Q125" s="234"/>
      <c r="R125" s="131"/>
      <c r="S125" s="131"/>
      <c r="T125" s="131"/>
      <c r="U125" s="131"/>
      <c r="V125" s="131"/>
    </row>
    <row r="126" spans="1:22" x14ac:dyDescent="0.25">
      <c r="A126" s="227"/>
      <c r="B126" s="235"/>
      <c r="C126" s="234"/>
      <c r="D126" s="234"/>
      <c r="E126" s="234"/>
      <c r="F126" s="234"/>
      <c r="G126" s="234"/>
      <c r="H126" s="234"/>
      <c r="I126" s="234"/>
      <c r="J126" s="234"/>
      <c r="K126" s="234"/>
      <c r="L126" s="234"/>
      <c r="M126" s="234"/>
      <c r="N126" s="234"/>
      <c r="O126" s="234"/>
      <c r="P126" s="234"/>
      <c r="Q126" s="234"/>
      <c r="R126" s="131"/>
      <c r="S126" s="131"/>
      <c r="T126" s="131"/>
      <c r="U126" s="131"/>
      <c r="V126" s="131"/>
    </row>
    <row r="127" spans="1:22" ht="15" customHeight="1" x14ac:dyDescent="0.25">
      <c r="A127" s="227"/>
      <c r="B127" s="235"/>
      <c r="C127" s="234"/>
      <c r="D127" s="234"/>
      <c r="E127" s="234"/>
      <c r="F127" s="234"/>
      <c r="G127" s="234"/>
      <c r="H127" s="234"/>
      <c r="I127" s="234"/>
      <c r="J127" s="234"/>
      <c r="K127" s="234"/>
      <c r="L127" s="234"/>
      <c r="M127" s="234"/>
      <c r="N127" s="234"/>
      <c r="O127" s="234"/>
      <c r="P127" s="234"/>
      <c r="Q127" s="234"/>
      <c r="R127" s="131"/>
      <c r="S127" s="131"/>
      <c r="T127" s="131"/>
      <c r="U127" s="131"/>
      <c r="V127" s="131"/>
    </row>
    <row r="128" spans="1:22" ht="7.5" customHeight="1" x14ac:dyDescent="0.25">
      <c r="A128" s="227"/>
      <c r="B128" s="131"/>
      <c r="C128" s="131"/>
      <c r="D128" s="131"/>
      <c r="E128" s="131"/>
      <c r="F128" s="131"/>
      <c r="G128" s="131"/>
      <c r="H128" s="131"/>
      <c r="I128" s="131"/>
      <c r="J128" s="131"/>
      <c r="K128" s="131"/>
      <c r="L128" s="131"/>
      <c r="M128" s="131"/>
      <c r="N128" s="131"/>
      <c r="O128" s="131"/>
      <c r="P128" s="131"/>
      <c r="Q128" s="131"/>
      <c r="R128" s="131"/>
      <c r="S128" s="131"/>
      <c r="T128" s="131"/>
      <c r="U128" s="131"/>
      <c r="V128" s="131"/>
    </row>
    <row r="129" spans="1:22" x14ac:dyDescent="0.25">
      <c r="A129" s="227"/>
      <c r="B129" s="235" t="s">
        <v>537</v>
      </c>
      <c r="C129" s="234" t="s">
        <v>544</v>
      </c>
      <c r="D129" s="234"/>
      <c r="E129" s="234"/>
      <c r="F129" s="234"/>
      <c r="G129" s="234"/>
      <c r="H129" s="234"/>
      <c r="I129" s="234"/>
      <c r="J129" s="234"/>
      <c r="K129" s="234"/>
      <c r="L129" s="234"/>
      <c r="M129" s="234"/>
      <c r="N129" s="234"/>
      <c r="O129" s="234"/>
      <c r="P129" s="234"/>
      <c r="Q129" s="234"/>
      <c r="R129" s="131"/>
      <c r="S129" s="131"/>
      <c r="T129" s="131"/>
      <c r="U129" s="131"/>
      <c r="V129" s="131"/>
    </row>
    <row r="130" spans="1:22" x14ac:dyDescent="0.25">
      <c r="A130" s="227"/>
      <c r="B130" s="235"/>
      <c r="C130" s="234"/>
      <c r="D130" s="234"/>
      <c r="E130" s="234"/>
      <c r="F130" s="234"/>
      <c r="G130" s="234"/>
      <c r="H130" s="234"/>
      <c r="I130" s="234"/>
      <c r="J130" s="234"/>
      <c r="K130" s="234"/>
      <c r="L130" s="234"/>
      <c r="M130" s="234"/>
      <c r="N130" s="234"/>
      <c r="O130" s="234"/>
      <c r="P130" s="234"/>
      <c r="Q130" s="234"/>
      <c r="R130" s="131"/>
      <c r="S130" s="131"/>
      <c r="T130" s="131"/>
      <c r="U130" s="131"/>
      <c r="V130" s="131"/>
    </row>
    <row r="131" spans="1:22" x14ac:dyDescent="0.25">
      <c r="A131" s="227"/>
      <c r="B131" s="235"/>
      <c r="C131" s="234"/>
      <c r="D131" s="234"/>
      <c r="E131" s="234"/>
      <c r="F131" s="234"/>
      <c r="G131" s="234"/>
      <c r="H131" s="234"/>
      <c r="I131" s="234"/>
      <c r="J131" s="234"/>
      <c r="K131" s="234"/>
      <c r="L131" s="234"/>
      <c r="M131" s="234"/>
      <c r="N131" s="234"/>
      <c r="O131" s="234"/>
      <c r="P131" s="234"/>
      <c r="Q131" s="234"/>
      <c r="R131" s="131"/>
      <c r="S131" s="131"/>
      <c r="T131" s="131"/>
      <c r="U131" s="131"/>
      <c r="V131" s="131"/>
    </row>
    <row r="132" spans="1:22" x14ac:dyDescent="0.25">
      <c r="A132" s="227"/>
      <c r="B132" s="235"/>
      <c r="C132" s="234"/>
      <c r="D132" s="234"/>
      <c r="E132" s="234"/>
      <c r="F132" s="234"/>
      <c r="G132" s="234"/>
      <c r="H132" s="234"/>
      <c r="I132" s="234"/>
      <c r="J132" s="234"/>
      <c r="K132" s="234"/>
      <c r="L132" s="234"/>
      <c r="M132" s="234"/>
      <c r="N132" s="234"/>
      <c r="O132" s="234"/>
      <c r="P132" s="234"/>
      <c r="Q132" s="234"/>
      <c r="R132" s="131"/>
      <c r="S132" s="131"/>
      <c r="T132" s="131"/>
      <c r="U132" s="131"/>
      <c r="V132" s="131"/>
    </row>
    <row r="133" spans="1:22" x14ac:dyDescent="0.25">
      <c r="A133" s="227"/>
      <c r="B133" s="235"/>
      <c r="C133" s="234"/>
      <c r="D133" s="234"/>
      <c r="E133" s="234"/>
      <c r="F133" s="234"/>
      <c r="G133" s="234"/>
      <c r="H133" s="234"/>
      <c r="I133" s="234"/>
      <c r="J133" s="234"/>
      <c r="K133" s="234"/>
      <c r="L133" s="234"/>
      <c r="M133" s="234"/>
      <c r="N133" s="234"/>
      <c r="O133" s="234"/>
      <c r="P133" s="234"/>
      <c r="Q133" s="234"/>
      <c r="R133" s="131"/>
      <c r="S133" s="131"/>
      <c r="T133" s="131"/>
      <c r="U133" s="131"/>
      <c r="V133" s="131"/>
    </row>
    <row r="134" spans="1:22" x14ac:dyDescent="0.25">
      <c r="A134" s="227"/>
      <c r="B134" s="235"/>
      <c r="C134" s="234"/>
      <c r="D134" s="234"/>
      <c r="E134" s="234"/>
      <c r="F134" s="234"/>
      <c r="G134" s="234"/>
      <c r="H134" s="234"/>
      <c r="I134" s="234"/>
      <c r="J134" s="234"/>
      <c r="K134" s="234"/>
      <c r="L134" s="234"/>
      <c r="M134" s="234"/>
      <c r="N134" s="234"/>
      <c r="O134" s="234"/>
      <c r="P134" s="234"/>
      <c r="Q134" s="234"/>
      <c r="R134" s="131"/>
      <c r="S134" s="131"/>
      <c r="T134" s="131"/>
      <c r="U134" s="131"/>
      <c r="V134" s="131"/>
    </row>
    <row r="135" spans="1:22" ht="7.5" customHeight="1" x14ac:dyDescent="0.25">
      <c r="A135" s="137"/>
      <c r="B135" s="131"/>
      <c r="C135" s="131"/>
      <c r="D135" s="131"/>
      <c r="E135" s="131"/>
      <c r="F135" s="131"/>
      <c r="G135" s="131"/>
      <c r="H135" s="131"/>
      <c r="I135" s="131"/>
      <c r="J135" s="131"/>
      <c r="K135" s="131"/>
      <c r="L135" s="131"/>
      <c r="M135" s="131"/>
      <c r="N135" s="131"/>
      <c r="O135" s="131"/>
      <c r="P135" s="131"/>
      <c r="Q135" s="131"/>
      <c r="R135" s="131"/>
      <c r="S135" s="131"/>
      <c r="T135" s="131"/>
      <c r="U135" s="131"/>
      <c r="V135" s="131"/>
    </row>
    <row r="136" spans="1:22" ht="7.5" customHeight="1" x14ac:dyDescent="0.25">
      <c r="A136" s="137"/>
      <c r="B136" s="131"/>
      <c r="C136" s="131"/>
      <c r="D136" s="131"/>
      <c r="E136" s="131"/>
      <c r="F136" s="131"/>
      <c r="G136" s="131"/>
      <c r="H136" s="131"/>
      <c r="I136" s="131"/>
      <c r="J136" s="131"/>
      <c r="K136" s="131"/>
      <c r="L136" s="131"/>
      <c r="M136" s="131"/>
      <c r="N136" s="131"/>
      <c r="O136" s="131"/>
      <c r="P136" s="131"/>
      <c r="Q136" s="131"/>
      <c r="R136" s="131"/>
      <c r="S136" s="131"/>
      <c r="T136" s="131"/>
      <c r="U136" s="131"/>
      <c r="V136" s="131"/>
    </row>
    <row r="137" spans="1:22" x14ac:dyDescent="0.25">
      <c r="A137" s="137"/>
      <c r="B137" s="235" t="s">
        <v>537</v>
      </c>
      <c r="C137" s="234" t="s">
        <v>545</v>
      </c>
      <c r="D137" s="234"/>
      <c r="E137" s="234"/>
      <c r="F137" s="234"/>
      <c r="G137" s="234"/>
      <c r="H137" s="234"/>
      <c r="I137" s="234"/>
      <c r="J137" s="234"/>
      <c r="K137" s="234"/>
      <c r="L137" s="234"/>
      <c r="M137" s="234"/>
      <c r="N137" s="234"/>
      <c r="O137" s="234"/>
      <c r="P137" s="234"/>
      <c r="Q137" s="234"/>
      <c r="R137" s="131"/>
      <c r="S137" s="131"/>
      <c r="T137" s="131"/>
      <c r="U137" s="131"/>
      <c r="V137" s="131"/>
    </row>
    <row r="138" spans="1:22" x14ac:dyDescent="0.25">
      <c r="A138" s="137"/>
      <c r="B138" s="235"/>
      <c r="C138" s="234"/>
      <c r="D138" s="234"/>
      <c r="E138" s="234"/>
      <c r="F138" s="234"/>
      <c r="G138" s="234"/>
      <c r="H138" s="234"/>
      <c r="I138" s="234"/>
      <c r="J138" s="234"/>
      <c r="K138" s="234"/>
      <c r="L138" s="234"/>
      <c r="M138" s="234"/>
      <c r="N138" s="234"/>
      <c r="O138" s="234"/>
      <c r="P138" s="234"/>
      <c r="Q138" s="234"/>
      <c r="R138" s="131"/>
      <c r="S138" s="131"/>
      <c r="T138" s="131"/>
      <c r="U138" s="131"/>
      <c r="V138" s="131"/>
    </row>
    <row r="139" spans="1:22" x14ac:dyDescent="0.25">
      <c r="A139" s="137"/>
      <c r="B139" s="235"/>
      <c r="C139" s="234"/>
      <c r="D139" s="234"/>
      <c r="E139" s="234"/>
      <c r="F139" s="234"/>
      <c r="G139" s="234"/>
      <c r="H139" s="234"/>
      <c r="I139" s="234"/>
      <c r="J139" s="234"/>
      <c r="K139" s="234"/>
      <c r="L139" s="234"/>
      <c r="M139" s="234"/>
      <c r="N139" s="234"/>
      <c r="O139" s="234"/>
      <c r="P139" s="234"/>
      <c r="Q139" s="234"/>
      <c r="R139" s="131"/>
      <c r="S139" s="131"/>
      <c r="T139" s="131"/>
      <c r="U139" s="131"/>
      <c r="V139" s="131"/>
    </row>
    <row r="140" spans="1:22" x14ac:dyDescent="0.25">
      <c r="A140" s="227" t="s">
        <v>199</v>
      </c>
      <c r="B140" s="235"/>
      <c r="C140" s="234"/>
      <c r="D140" s="234"/>
      <c r="E140" s="234"/>
      <c r="F140" s="234"/>
      <c r="G140" s="234"/>
      <c r="H140" s="234"/>
      <c r="I140" s="234"/>
      <c r="J140" s="234"/>
      <c r="K140" s="234"/>
      <c r="L140" s="234"/>
      <c r="M140" s="234"/>
      <c r="N140" s="234"/>
      <c r="O140" s="234"/>
      <c r="P140" s="234"/>
      <c r="Q140" s="234"/>
      <c r="R140" s="131"/>
      <c r="S140" s="131"/>
      <c r="T140" s="131"/>
      <c r="U140" s="131"/>
      <c r="V140" s="131"/>
    </row>
    <row r="141" spans="1:22" x14ac:dyDescent="0.25">
      <c r="A141" s="227"/>
      <c r="B141" s="235"/>
      <c r="C141" s="234"/>
      <c r="D141" s="234"/>
      <c r="E141" s="234"/>
      <c r="F141" s="234"/>
      <c r="G141" s="234"/>
      <c r="H141" s="234"/>
      <c r="I141" s="234"/>
      <c r="J141" s="234"/>
      <c r="K141" s="234"/>
      <c r="L141" s="234"/>
      <c r="M141" s="234"/>
      <c r="N141" s="234"/>
      <c r="O141" s="234"/>
      <c r="P141" s="234"/>
      <c r="Q141" s="234"/>
      <c r="R141" s="131"/>
      <c r="S141" s="131"/>
      <c r="T141" s="131"/>
      <c r="U141" s="131"/>
      <c r="V141" s="131"/>
    </row>
    <row r="142" spans="1:22" ht="15" customHeight="1" x14ac:dyDescent="0.25">
      <c r="A142" s="227"/>
      <c r="B142" s="235"/>
      <c r="C142" s="234"/>
      <c r="D142" s="234"/>
      <c r="E142" s="234"/>
      <c r="F142" s="234"/>
      <c r="G142" s="234"/>
      <c r="H142" s="234"/>
      <c r="I142" s="234"/>
      <c r="J142" s="234"/>
      <c r="K142" s="234"/>
      <c r="L142" s="234"/>
      <c r="M142" s="234"/>
      <c r="N142" s="234"/>
      <c r="O142" s="234"/>
      <c r="P142" s="234"/>
      <c r="Q142" s="234"/>
      <c r="R142" s="131"/>
      <c r="S142" s="131"/>
      <c r="T142" s="131"/>
      <c r="U142" s="131"/>
      <c r="V142" s="131"/>
    </row>
    <row r="143" spans="1:22" ht="7.5" customHeight="1" x14ac:dyDescent="0.25">
      <c r="A143" s="227"/>
      <c r="B143" s="131"/>
      <c r="C143" s="131"/>
      <c r="D143" s="131"/>
      <c r="E143" s="131"/>
      <c r="F143" s="131"/>
      <c r="G143" s="131"/>
      <c r="H143" s="131"/>
      <c r="I143" s="131"/>
      <c r="J143" s="131"/>
      <c r="K143" s="131"/>
      <c r="L143" s="131"/>
      <c r="M143" s="131"/>
      <c r="N143" s="131"/>
      <c r="O143" s="131"/>
      <c r="P143" s="131"/>
      <c r="Q143" s="131"/>
      <c r="R143" s="131"/>
      <c r="S143" s="131"/>
      <c r="T143" s="131"/>
      <c r="U143" s="131"/>
      <c r="V143" s="131"/>
    </row>
    <row r="144" spans="1:22" x14ac:dyDescent="0.25">
      <c r="A144" s="227"/>
      <c r="B144" s="235" t="s">
        <v>537</v>
      </c>
      <c r="C144" s="234" t="s">
        <v>546</v>
      </c>
      <c r="D144" s="234"/>
      <c r="E144" s="234"/>
      <c r="F144" s="234"/>
      <c r="G144" s="234"/>
      <c r="H144" s="234"/>
      <c r="I144" s="234"/>
      <c r="J144" s="234"/>
      <c r="K144" s="234"/>
      <c r="L144" s="234"/>
      <c r="M144" s="234"/>
      <c r="N144" s="234"/>
      <c r="O144" s="234"/>
      <c r="P144" s="234"/>
      <c r="Q144" s="234"/>
      <c r="R144" s="131"/>
      <c r="S144" s="131"/>
      <c r="T144" s="131"/>
      <c r="U144" s="131"/>
      <c r="V144" s="131"/>
    </row>
    <row r="145" spans="1:25" x14ac:dyDescent="0.25">
      <c r="A145" s="227"/>
      <c r="B145" s="235"/>
      <c r="C145" s="234"/>
      <c r="D145" s="234"/>
      <c r="E145" s="234"/>
      <c r="F145" s="234"/>
      <c r="G145" s="234"/>
      <c r="H145" s="234"/>
      <c r="I145" s="234"/>
      <c r="J145" s="234"/>
      <c r="K145" s="234"/>
      <c r="L145" s="234"/>
      <c r="M145" s="234"/>
      <c r="N145" s="234"/>
      <c r="O145" s="234"/>
      <c r="P145" s="234"/>
      <c r="Q145" s="234"/>
      <c r="R145" s="131"/>
      <c r="S145" s="131"/>
      <c r="T145" s="131"/>
      <c r="U145" s="131"/>
      <c r="V145" s="131"/>
    </row>
    <row r="146" spans="1:25" x14ac:dyDescent="0.25">
      <c r="A146" s="227"/>
      <c r="B146" s="235"/>
      <c r="C146" s="234"/>
      <c r="D146" s="234"/>
      <c r="E146" s="234"/>
      <c r="F146" s="234"/>
      <c r="G146" s="234"/>
      <c r="H146" s="234"/>
      <c r="I146" s="234"/>
      <c r="J146" s="234"/>
      <c r="K146" s="234"/>
      <c r="L146" s="234"/>
      <c r="M146" s="234"/>
      <c r="N146" s="234"/>
      <c r="O146" s="234"/>
      <c r="P146" s="234"/>
      <c r="Q146" s="234"/>
      <c r="R146" s="131"/>
      <c r="S146" s="131"/>
      <c r="T146" s="131"/>
      <c r="U146" s="131"/>
      <c r="V146" s="131"/>
    </row>
    <row r="147" spans="1:25" x14ac:dyDescent="0.25">
      <c r="A147" s="227"/>
      <c r="B147" s="235"/>
      <c r="C147" s="234"/>
      <c r="D147" s="234"/>
      <c r="E147" s="234"/>
      <c r="F147" s="234"/>
      <c r="G147" s="234"/>
      <c r="H147" s="234"/>
      <c r="I147" s="234"/>
      <c r="J147" s="234"/>
      <c r="K147" s="234"/>
      <c r="L147" s="234"/>
      <c r="M147" s="234"/>
      <c r="N147" s="234"/>
      <c r="O147" s="234"/>
      <c r="P147" s="234"/>
      <c r="Q147" s="234"/>
      <c r="R147" s="131"/>
      <c r="S147" s="131"/>
      <c r="T147" s="131"/>
      <c r="U147" s="131"/>
      <c r="V147" s="131"/>
    </row>
    <row r="148" spans="1:25" x14ac:dyDescent="0.25">
      <c r="A148" s="227"/>
      <c r="B148" s="235"/>
      <c r="C148" s="234"/>
      <c r="D148" s="234"/>
      <c r="E148" s="234"/>
      <c r="F148" s="234"/>
      <c r="G148" s="234"/>
      <c r="H148" s="234"/>
      <c r="I148" s="234"/>
      <c r="J148" s="234"/>
      <c r="K148" s="234"/>
      <c r="L148" s="234"/>
      <c r="M148" s="234"/>
      <c r="N148" s="234"/>
      <c r="O148" s="234"/>
      <c r="P148" s="234"/>
      <c r="Q148" s="234"/>
      <c r="R148" s="131"/>
      <c r="S148" s="131"/>
      <c r="T148" s="131"/>
      <c r="U148" s="131"/>
      <c r="V148" s="131"/>
    </row>
    <row r="149" spans="1:25" x14ac:dyDescent="0.25">
      <c r="A149" s="227"/>
      <c r="B149" s="235"/>
      <c r="C149" s="234"/>
      <c r="D149" s="234"/>
      <c r="E149" s="234"/>
      <c r="F149" s="234"/>
      <c r="G149" s="234"/>
      <c r="H149" s="234"/>
      <c r="I149" s="234"/>
      <c r="J149" s="234"/>
      <c r="K149" s="234"/>
      <c r="L149" s="234"/>
      <c r="M149" s="234"/>
      <c r="N149" s="234"/>
      <c r="O149" s="234"/>
      <c r="P149" s="234"/>
      <c r="Q149" s="234"/>
      <c r="R149" s="131"/>
      <c r="S149" s="131"/>
      <c r="T149" s="131"/>
      <c r="U149" s="131"/>
      <c r="V149" s="131"/>
    </row>
    <row r="150" spans="1:25" ht="10.5" customHeight="1" x14ac:dyDescent="0.25">
      <c r="C150" s="131"/>
      <c r="D150" s="131"/>
      <c r="E150" s="131"/>
      <c r="F150" s="131"/>
      <c r="G150" s="131"/>
      <c r="H150" s="131"/>
      <c r="I150" s="131"/>
      <c r="J150" s="131"/>
      <c r="K150" s="131"/>
      <c r="L150" s="131"/>
      <c r="M150" s="131"/>
      <c r="N150" s="131"/>
      <c r="O150" s="131"/>
      <c r="P150" s="131"/>
      <c r="Q150" s="131"/>
      <c r="R150" s="131"/>
      <c r="S150" s="131"/>
      <c r="T150" s="131"/>
      <c r="U150" s="131"/>
      <c r="V150" s="131"/>
    </row>
    <row r="151" spans="1:25" ht="7.5" customHeight="1" x14ac:dyDescent="0.25">
      <c r="A151" s="246" t="s">
        <v>547</v>
      </c>
      <c r="B151" s="247"/>
      <c r="C151" s="132"/>
      <c r="D151" s="132"/>
      <c r="E151" s="132"/>
      <c r="F151" s="132"/>
      <c r="G151" s="132"/>
      <c r="H151" s="132"/>
      <c r="I151" s="132"/>
      <c r="J151" s="132"/>
      <c r="K151" s="132"/>
      <c r="L151" s="132"/>
      <c r="M151" s="132"/>
      <c r="N151" s="132"/>
      <c r="O151" s="132"/>
      <c r="P151" s="132"/>
      <c r="Q151" s="131"/>
      <c r="R151" s="131"/>
      <c r="S151" s="131"/>
      <c r="T151" s="131"/>
      <c r="U151" s="131"/>
      <c r="V151" s="131"/>
    </row>
    <row r="152" spans="1:25" x14ac:dyDescent="0.25">
      <c r="A152" s="247"/>
      <c r="B152" s="247"/>
      <c r="C152" s="237"/>
      <c r="D152" s="238"/>
      <c r="E152" s="238"/>
      <c r="F152" s="238"/>
      <c r="G152" s="238"/>
      <c r="H152" s="238"/>
      <c r="I152" s="238"/>
      <c r="J152" s="238"/>
      <c r="K152" s="238"/>
      <c r="L152" s="238"/>
      <c r="M152" s="238"/>
      <c r="N152" s="238"/>
      <c r="O152" s="238"/>
      <c r="P152" s="239"/>
      <c r="Q152" s="131"/>
      <c r="R152" s="131"/>
      <c r="S152" s="223" t="s">
        <v>565</v>
      </c>
      <c r="T152" s="223"/>
      <c r="U152" s="223"/>
      <c r="V152" s="223"/>
      <c r="W152" s="223"/>
      <c r="X152" s="223"/>
      <c r="Y152" s="223"/>
    </row>
    <row r="153" spans="1:25" x14ac:dyDescent="0.25">
      <c r="A153" s="247"/>
      <c r="B153" s="247"/>
      <c r="C153" s="240"/>
      <c r="D153" s="241"/>
      <c r="E153" s="241"/>
      <c r="F153" s="241"/>
      <c r="G153" s="241"/>
      <c r="H153" s="241"/>
      <c r="I153" s="241"/>
      <c r="J153" s="241"/>
      <c r="K153" s="241"/>
      <c r="L153" s="241"/>
      <c r="M153" s="241"/>
      <c r="N153" s="241"/>
      <c r="O153" s="241"/>
      <c r="P153" s="242"/>
      <c r="Q153" s="131"/>
      <c r="R153" s="131"/>
      <c r="S153" s="223"/>
      <c r="T153" s="223"/>
      <c r="U153" s="223"/>
      <c r="V153" s="223"/>
      <c r="W153" s="223"/>
      <c r="X153" s="223"/>
      <c r="Y153" s="223"/>
    </row>
    <row r="154" spans="1:25" x14ac:dyDescent="0.25">
      <c r="A154" s="247"/>
      <c r="B154" s="247"/>
      <c r="C154" s="240"/>
      <c r="D154" s="241"/>
      <c r="E154" s="241"/>
      <c r="F154" s="241"/>
      <c r="G154" s="241"/>
      <c r="H154" s="241"/>
      <c r="I154" s="241"/>
      <c r="J154" s="241"/>
      <c r="K154" s="241"/>
      <c r="L154" s="241"/>
      <c r="M154" s="241"/>
      <c r="N154" s="241"/>
      <c r="O154" s="241"/>
      <c r="P154" s="242"/>
      <c r="Q154" s="131"/>
      <c r="R154" s="131"/>
      <c r="S154" s="223"/>
      <c r="T154" s="223"/>
      <c r="U154" s="223"/>
      <c r="V154" s="223"/>
      <c r="W154" s="223"/>
      <c r="X154" s="223"/>
      <c r="Y154" s="223"/>
    </row>
    <row r="155" spans="1:25" x14ac:dyDescent="0.25">
      <c r="A155" s="247"/>
      <c r="B155" s="247"/>
      <c r="C155" s="243"/>
      <c r="D155" s="244"/>
      <c r="E155" s="244"/>
      <c r="F155" s="244"/>
      <c r="G155" s="244"/>
      <c r="H155" s="244"/>
      <c r="I155" s="244"/>
      <c r="J155" s="244"/>
      <c r="K155" s="244"/>
      <c r="L155" s="244"/>
      <c r="M155" s="244"/>
      <c r="N155" s="244"/>
      <c r="O155" s="244"/>
      <c r="P155" s="245"/>
      <c r="Q155" s="131"/>
      <c r="R155" s="131"/>
      <c r="S155" s="131"/>
      <c r="T155" s="131"/>
      <c r="U155" s="131"/>
      <c r="V155" s="131"/>
    </row>
    <row r="156" spans="1:25" ht="7.5" customHeight="1" x14ac:dyDescent="0.25">
      <c r="A156" s="247"/>
      <c r="B156" s="247"/>
      <c r="C156" s="132"/>
      <c r="D156" s="132"/>
      <c r="E156" s="132"/>
      <c r="F156" s="132"/>
      <c r="G156" s="132"/>
      <c r="H156" s="132"/>
      <c r="I156" s="132"/>
      <c r="J156" s="132"/>
      <c r="K156" s="132"/>
      <c r="L156" s="132"/>
      <c r="M156" s="132"/>
      <c r="N156" s="132"/>
      <c r="O156" s="132"/>
      <c r="P156" s="132"/>
      <c r="Q156" s="131"/>
      <c r="R156" s="131"/>
      <c r="S156" s="131"/>
      <c r="T156" s="131"/>
      <c r="U156" s="131"/>
      <c r="V156" s="131"/>
    </row>
    <row r="157" spans="1:25" ht="10.5" customHeight="1" x14ac:dyDescent="0.25">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row>
    <row r="158" spans="1:25" ht="15.75" x14ac:dyDescent="0.25">
      <c r="A158" s="248" t="s">
        <v>527</v>
      </c>
      <c r="B158" s="248"/>
      <c r="C158" s="249" t="s">
        <v>528</v>
      </c>
      <c r="D158" s="249"/>
      <c r="E158" s="249"/>
      <c r="F158" s="249"/>
      <c r="G158" s="249"/>
      <c r="H158" s="249"/>
      <c r="I158" s="249"/>
      <c r="J158" s="249"/>
      <c r="K158" s="249"/>
      <c r="L158" s="249"/>
      <c r="M158" s="249"/>
      <c r="N158" s="249"/>
      <c r="O158" s="249"/>
      <c r="P158" s="250">
        <v>42215</v>
      </c>
      <c r="Q158" s="250"/>
      <c r="R158" s="131"/>
      <c r="S158" s="131"/>
      <c r="T158" s="131"/>
      <c r="U158" s="131"/>
      <c r="V158" s="131"/>
    </row>
    <row r="159" spans="1:25" x14ac:dyDescent="0.25">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row>
    <row r="160" spans="1:25" x14ac:dyDescent="0.25">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row>
    <row r="161" spans="1:22" x14ac:dyDescent="0.25">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row>
    <row r="162" spans="1:22" x14ac:dyDescent="0.25">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row>
    <row r="163" spans="1:22" x14ac:dyDescent="0.25">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row>
    <row r="164" spans="1:22" x14ac:dyDescent="0.25">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row>
    <row r="165" spans="1:22" x14ac:dyDescent="0.25">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row>
    <row r="166" spans="1:22" x14ac:dyDescent="0.25">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row>
    <row r="167" spans="1:22" x14ac:dyDescent="0.25">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row>
    <row r="168" spans="1:22" x14ac:dyDescent="0.25">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row>
    <row r="169" spans="1:22" x14ac:dyDescent="0.25">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row>
    <row r="170" spans="1:22" x14ac:dyDescent="0.25">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row>
    <row r="171" spans="1:22" x14ac:dyDescent="0.25">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row>
    <row r="172" spans="1:22" x14ac:dyDescent="0.25">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row>
    <row r="173" spans="1:22" x14ac:dyDescent="0.25">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row>
    <row r="174" spans="1:22" x14ac:dyDescent="0.25">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row>
    <row r="175" spans="1:22" x14ac:dyDescent="0.25">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row>
    <row r="176" spans="1:22" x14ac:dyDescent="0.25">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row>
    <row r="177" spans="1:22" x14ac:dyDescent="0.25">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row>
    <row r="178" spans="1:22" x14ac:dyDescent="0.25">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row>
    <row r="179" spans="1:22" x14ac:dyDescent="0.25">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row>
    <row r="180" spans="1:22" x14ac:dyDescent="0.25">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row>
    <row r="181" spans="1:22" x14ac:dyDescent="0.25">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row>
    <row r="182" spans="1:22" x14ac:dyDescent="0.25">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row>
    <row r="183" spans="1:22" x14ac:dyDescent="0.25">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row>
    <row r="184" spans="1:22" x14ac:dyDescent="0.25">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row>
    <row r="185" spans="1:22" x14ac:dyDescent="0.25">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row>
    <row r="186" spans="1:22" x14ac:dyDescent="0.25">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row>
    <row r="187" spans="1:22" x14ac:dyDescent="0.25">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row>
    <row r="188" spans="1:22" x14ac:dyDescent="0.25">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row>
    <row r="189" spans="1:22" x14ac:dyDescent="0.25">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row>
    <row r="190" spans="1:22" x14ac:dyDescent="0.25">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row>
    <row r="191" spans="1:22" x14ac:dyDescent="0.25">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row>
    <row r="192" spans="1:22" x14ac:dyDescent="0.25">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row>
    <row r="193" spans="1:22" x14ac:dyDescent="0.25">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row>
    <row r="194" spans="1:22" x14ac:dyDescent="0.25">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row>
    <row r="195" spans="1:22" x14ac:dyDescent="0.25">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row>
    <row r="196" spans="1:22" x14ac:dyDescent="0.25">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row>
    <row r="197" spans="1:22" x14ac:dyDescent="0.25">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row>
    <row r="198" spans="1:22" x14ac:dyDescent="0.25">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row>
    <row r="199" spans="1:22" x14ac:dyDescent="0.25">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row>
    <row r="200" spans="1:22" x14ac:dyDescent="0.25">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row>
    <row r="201" spans="1:22" x14ac:dyDescent="0.25">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row>
    <row r="202" spans="1:22" x14ac:dyDescent="0.25">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row>
    <row r="203" spans="1:22" x14ac:dyDescent="0.25">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row>
    <row r="204" spans="1:22" x14ac:dyDescent="0.25">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row>
    <row r="205" spans="1:22" x14ac:dyDescent="0.2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row>
    <row r="206" spans="1:22" x14ac:dyDescent="0.25">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row>
    <row r="207" spans="1:22" x14ac:dyDescent="0.25">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row>
    <row r="208" spans="1:22" x14ac:dyDescent="0.2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row>
    <row r="209" spans="1:22" x14ac:dyDescent="0.25">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row>
    <row r="210" spans="1:22" x14ac:dyDescent="0.25">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row>
    <row r="211" spans="1:22" x14ac:dyDescent="0.25">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row>
    <row r="212" spans="1:22" x14ac:dyDescent="0.25">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row>
    <row r="213" spans="1:22" x14ac:dyDescent="0.25">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row>
    <row r="214" spans="1:22" x14ac:dyDescent="0.25">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row>
    <row r="215" spans="1:22" x14ac:dyDescent="0.25">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row>
    <row r="216" spans="1:22" x14ac:dyDescent="0.2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row>
    <row r="217" spans="1:22" x14ac:dyDescent="0.25">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row>
    <row r="218" spans="1:22" x14ac:dyDescent="0.25">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row>
    <row r="219" spans="1:22" x14ac:dyDescent="0.25">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row>
    <row r="220" spans="1:22" x14ac:dyDescent="0.25">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row>
    <row r="221" spans="1:22" x14ac:dyDescent="0.2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row>
    <row r="222" spans="1:22" x14ac:dyDescent="0.25">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row>
    <row r="223" spans="1:22" x14ac:dyDescent="0.25">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row>
    <row r="224" spans="1:22" x14ac:dyDescent="0.25">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row>
    <row r="225" spans="1:22" x14ac:dyDescent="0.2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row>
    <row r="226" spans="1:22" x14ac:dyDescent="0.2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row>
    <row r="227" spans="1:22" x14ac:dyDescent="0.25">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row>
    <row r="228" spans="1:22" x14ac:dyDescent="0.25">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row>
    <row r="229" spans="1:22" x14ac:dyDescent="0.25">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row>
    <row r="230" spans="1:22" x14ac:dyDescent="0.25">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row>
    <row r="231" spans="1:22" x14ac:dyDescent="0.25">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row>
    <row r="232" spans="1:22" x14ac:dyDescent="0.25">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row>
    <row r="233" spans="1:22" x14ac:dyDescent="0.25">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row>
    <row r="234" spans="1:22" x14ac:dyDescent="0.25">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row>
    <row r="235" spans="1:22" x14ac:dyDescent="0.2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row>
    <row r="236" spans="1:22" x14ac:dyDescent="0.25">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row>
    <row r="237" spans="1:22" x14ac:dyDescent="0.25">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row>
    <row r="238" spans="1:22" x14ac:dyDescent="0.25">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row>
    <row r="239" spans="1:22" x14ac:dyDescent="0.25">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row>
    <row r="240" spans="1:22" x14ac:dyDescent="0.25">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row>
    <row r="241" spans="1:22" x14ac:dyDescent="0.25">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row>
    <row r="242" spans="1:22" x14ac:dyDescent="0.2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row>
    <row r="243" spans="1:22" x14ac:dyDescent="0.25">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row>
    <row r="244" spans="1:22" x14ac:dyDescent="0.25">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row>
    <row r="245" spans="1:22" x14ac:dyDescent="0.2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row>
    <row r="246" spans="1:22" x14ac:dyDescent="0.25">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row>
    <row r="247" spans="1:22" x14ac:dyDescent="0.25">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row>
  </sheetData>
  <sheetProtection algorithmName="SHA-512" hashValue="nFJKcPm93K4fJfh7ZCmYekJjhmqahi7bTRH4zSeXkW6gv7w7C3lveYquSpnISCRJDnzlhFhb9fnzKm/Vluob5Q==" saltValue="8ZDqWdfafRSUd6wCoMUkMg==" spinCount="100000" sheet="1" objects="1" scenarios="1"/>
  <mergeCells count="140">
    <mergeCell ref="B26:H26"/>
    <mergeCell ref="B28:H28"/>
    <mergeCell ref="J25:K26"/>
    <mergeCell ref="O7:Q7"/>
    <mergeCell ref="A1:P1"/>
    <mergeCell ref="O5:Q5"/>
    <mergeCell ref="O6:Q6"/>
    <mergeCell ref="M3:Q3"/>
    <mergeCell ref="A3:K3"/>
    <mergeCell ref="L19:Q19"/>
    <mergeCell ref="A18:Q18"/>
    <mergeCell ref="B9:K9"/>
    <mergeCell ref="B23:H23"/>
    <mergeCell ref="B22:H22"/>
    <mergeCell ref="J21:K22"/>
    <mergeCell ref="J13:K14"/>
    <mergeCell ref="J15:K16"/>
    <mergeCell ref="A10:H16"/>
    <mergeCell ref="I10:K10"/>
    <mergeCell ref="J11:K12"/>
    <mergeCell ref="B24:H24"/>
    <mergeCell ref="B38:H38"/>
    <mergeCell ref="B40:H40"/>
    <mergeCell ref="B43:H43"/>
    <mergeCell ref="B45:H45"/>
    <mergeCell ref="A5:K6"/>
    <mergeCell ref="B7:K8"/>
    <mergeCell ref="A19:H19"/>
    <mergeCell ref="A7:A8"/>
    <mergeCell ref="B54:H54"/>
    <mergeCell ref="B25:H25"/>
    <mergeCell ref="B27:H27"/>
    <mergeCell ref="B29:H29"/>
    <mergeCell ref="B32:H32"/>
    <mergeCell ref="B34:H34"/>
    <mergeCell ref="B36:H36"/>
    <mergeCell ref="B30:H30"/>
    <mergeCell ref="B33:H33"/>
    <mergeCell ref="A21:A30"/>
    <mergeCell ref="A32:A41"/>
    <mergeCell ref="A43:A54"/>
    <mergeCell ref="B35:H35"/>
    <mergeCell ref="B37:H37"/>
    <mergeCell ref="I19:K19"/>
    <mergeCell ref="B21:H21"/>
    <mergeCell ref="B59:H59"/>
    <mergeCell ref="B61:H61"/>
    <mergeCell ref="B63:H63"/>
    <mergeCell ref="A73:F73"/>
    <mergeCell ref="B46:H46"/>
    <mergeCell ref="B48:H48"/>
    <mergeCell ref="B50:H50"/>
    <mergeCell ref="B39:H39"/>
    <mergeCell ref="B41:H41"/>
    <mergeCell ref="B44:H44"/>
    <mergeCell ref="B47:H47"/>
    <mergeCell ref="B49:H49"/>
    <mergeCell ref="B51:H51"/>
    <mergeCell ref="B53:H53"/>
    <mergeCell ref="B56:H56"/>
    <mergeCell ref="B58:H58"/>
    <mergeCell ref="B52:H52"/>
    <mergeCell ref="B60:H60"/>
    <mergeCell ref="B62:H62"/>
    <mergeCell ref="B57:H57"/>
    <mergeCell ref="A56:A63"/>
    <mergeCell ref="J49:K50"/>
    <mergeCell ref="J53:K54"/>
    <mergeCell ref="J58:K59"/>
    <mergeCell ref="J62:K63"/>
    <mergeCell ref="J60:K61"/>
    <mergeCell ref="J56:K57"/>
    <mergeCell ref="J51:K52"/>
    <mergeCell ref="J23:K24"/>
    <mergeCell ref="J27:K28"/>
    <mergeCell ref="J32:K33"/>
    <mergeCell ref="J36:K37"/>
    <mergeCell ref="J40:K41"/>
    <mergeCell ref="J45:K46"/>
    <mergeCell ref="A158:B158"/>
    <mergeCell ref="C158:O158"/>
    <mergeCell ref="P158:Q158"/>
    <mergeCell ref="B92:B97"/>
    <mergeCell ref="B99:B104"/>
    <mergeCell ref="C92:Q97"/>
    <mergeCell ref="I65:P65"/>
    <mergeCell ref="M8:Q16"/>
    <mergeCell ref="M5:N5"/>
    <mergeCell ref="M6:N6"/>
    <mergeCell ref="M7:N7"/>
    <mergeCell ref="A71:Q71"/>
    <mergeCell ref="A65:A69"/>
    <mergeCell ref="A70:B70"/>
    <mergeCell ref="P70:Q70"/>
    <mergeCell ref="C70:O70"/>
    <mergeCell ref="B66:H69"/>
    <mergeCell ref="I66:P69"/>
    <mergeCell ref="B65:H65"/>
    <mergeCell ref="J47:K48"/>
    <mergeCell ref="J43:K44"/>
    <mergeCell ref="J38:K39"/>
    <mergeCell ref="J34:K35"/>
    <mergeCell ref="J29:K30"/>
    <mergeCell ref="B144:B149"/>
    <mergeCell ref="C144:Q149"/>
    <mergeCell ref="C152:P155"/>
    <mergeCell ref="A151:B156"/>
    <mergeCell ref="A140:A149"/>
    <mergeCell ref="C122:Q127"/>
    <mergeCell ref="B129:B134"/>
    <mergeCell ref="C129:Q134"/>
    <mergeCell ref="B137:B142"/>
    <mergeCell ref="C137:Q142"/>
    <mergeCell ref="B122:B127"/>
    <mergeCell ref="A125:A134"/>
    <mergeCell ref="A110:A119"/>
    <mergeCell ref="A95:A104"/>
    <mergeCell ref="A75:F88"/>
    <mergeCell ref="H75:Q76"/>
    <mergeCell ref="H73:Q73"/>
    <mergeCell ref="K77:Q77"/>
    <mergeCell ref="K78:Q88"/>
    <mergeCell ref="H77:J88"/>
    <mergeCell ref="C99:Q104"/>
    <mergeCell ref="B107:B112"/>
    <mergeCell ref="C107:Q112"/>
    <mergeCell ref="B114:B119"/>
    <mergeCell ref="C114:Q119"/>
    <mergeCell ref="A90:Q90"/>
    <mergeCell ref="S65:Y67"/>
    <mergeCell ref="S73:Y73"/>
    <mergeCell ref="S75:Y76"/>
    <mergeCell ref="S92:Y96"/>
    <mergeCell ref="S152:Y154"/>
    <mergeCell ref="S5:Y5"/>
    <mergeCell ref="S3:Y3"/>
    <mergeCell ref="S8:Y9"/>
    <mergeCell ref="S23:Y25"/>
    <mergeCell ref="S26:Y28"/>
    <mergeCell ref="S18:Y21"/>
  </mergeCells>
  <printOptions horizontalCentered="1" verticalCentered="1"/>
  <pageMargins left="0" right="0" top="0.25" bottom="0.25" header="0" footer="0"/>
  <pageSetup paperSize="17" scale="93" orientation="portrait" r:id="rId1"/>
  <headerFooter scaleWithDoc="0" alignWithMargins="0"/>
  <rowBreaks count="1" manualBreakCount="1">
    <brk id="70" max="16" man="1"/>
  </rowBreaks>
  <colBreaks count="1" manualBreakCount="1">
    <brk id="17" max="10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115" zoomScaleNormal="115" workbookViewId="0">
      <selection sqref="A1:I1"/>
    </sheetView>
  </sheetViews>
  <sheetFormatPr defaultRowHeight="15" x14ac:dyDescent="0.25"/>
  <sheetData>
    <row r="1" spans="1:9" ht="32.25" customHeight="1" x14ac:dyDescent="0.25">
      <c r="A1" s="286" t="s">
        <v>340</v>
      </c>
      <c r="B1" s="286"/>
      <c r="C1" s="286"/>
      <c r="D1" s="286"/>
      <c r="E1" s="286"/>
      <c r="F1" s="286"/>
      <c r="G1" s="286"/>
      <c r="H1" s="286"/>
      <c r="I1" s="286"/>
    </row>
    <row r="2" spans="1:9" x14ac:dyDescent="0.25">
      <c r="A2" s="288" t="s">
        <v>22</v>
      </c>
      <c r="B2" s="288"/>
      <c r="C2" s="288"/>
      <c r="D2" s="288"/>
      <c r="E2" s="288" t="s">
        <v>45</v>
      </c>
      <c r="F2" s="288"/>
      <c r="G2" s="288"/>
      <c r="H2" s="288"/>
      <c r="I2" s="288"/>
    </row>
    <row r="3" spans="1:9" x14ac:dyDescent="0.25">
      <c r="A3" s="288"/>
      <c r="B3" s="288"/>
      <c r="C3" s="288"/>
      <c r="D3" s="288"/>
      <c r="E3" s="288"/>
      <c r="F3" s="288"/>
      <c r="G3" s="288"/>
      <c r="H3" s="288"/>
      <c r="I3" s="288"/>
    </row>
    <row r="4" spans="1:9" s="39" customFormat="1" ht="44.25" customHeight="1" x14ac:dyDescent="0.3">
      <c r="A4" s="287" t="s">
        <v>250</v>
      </c>
      <c r="B4" s="287"/>
      <c r="C4" s="287"/>
      <c r="D4" s="287"/>
      <c r="E4" s="287"/>
      <c r="F4" s="287"/>
      <c r="G4" s="287"/>
      <c r="H4" s="287"/>
      <c r="I4" s="287"/>
    </row>
    <row r="5" spans="1:9" s="39" customFormat="1" ht="18.75" x14ac:dyDescent="0.3">
      <c r="A5" s="284"/>
      <c r="B5" s="284"/>
      <c r="C5" s="284"/>
      <c r="D5" s="284"/>
      <c r="E5" s="284"/>
      <c r="F5" s="284"/>
      <c r="G5" s="284"/>
      <c r="H5" s="284"/>
      <c r="I5" s="284"/>
    </row>
    <row r="6" spans="1:9" ht="15.75" x14ac:dyDescent="0.25">
      <c r="A6" s="285" t="s">
        <v>226</v>
      </c>
      <c r="B6" s="285"/>
      <c r="C6" s="285"/>
      <c r="D6" s="285"/>
      <c r="E6" s="285"/>
      <c r="F6" s="285"/>
      <c r="G6" s="285"/>
      <c r="H6" s="285"/>
      <c r="I6" s="285"/>
    </row>
    <row r="7" spans="1:9" x14ac:dyDescent="0.25">
      <c r="A7" s="161" t="s">
        <v>227</v>
      </c>
      <c r="B7" s="161"/>
      <c r="C7" s="161"/>
      <c r="D7" s="161"/>
      <c r="E7" s="161"/>
      <c r="F7" s="161"/>
      <c r="G7" s="161"/>
      <c r="H7" s="161"/>
      <c r="I7" s="161"/>
    </row>
    <row r="8" spans="1:9" ht="18.75" x14ac:dyDescent="0.3">
      <c r="A8" s="284"/>
      <c r="B8" s="284"/>
      <c r="C8" s="284"/>
      <c r="D8" s="284"/>
      <c r="E8" s="284"/>
      <c r="F8" s="284"/>
      <c r="G8" s="284"/>
      <c r="H8" s="284"/>
      <c r="I8" s="284"/>
    </row>
    <row r="9" spans="1:9" ht="15.75" x14ac:dyDescent="0.25">
      <c r="A9" s="285" t="s">
        <v>225</v>
      </c>
      <c r="B9" s="285"/>
      <c r="C9" s="285"/>
      <c r="D9" s="285"/>
      <c r="E9" s="285"/>
      <c r="F9" s="285"/>
      <c r="G9" s="285"/>
      <c r="H9" s="285"/>
      <c r="I9" s="285"/>
    </row>
    <row r="10" spans="1:9" ht="33" customHeight="1" x14ac:dyDescent="0.25">
      <c r="A10" s="161" t="s">
        <v>251</v>
      </c>
      <c r="B10" s="161"/>
      <c r="C10" s="161"/>
      <c r="D10" s="161"/>
      <c r="E10" s="161"/>
      <c r="F10" s="161"/>
      <c r="G10" s="161"/>
      <c r="H10" s="161"/>
      <c r="I10" s="161"/>
    </row>
    <row r="11" spans="1:9" ht="18.75" x14ac:dyDescent="0.3">
      <c r="A11" s="284"/>
      <c r="B11" s="284"/>
      <c r="C11" s="284"/>
      <c r="D11" s="284"/>
      <c r="E11" s="284"/>
      <c r="F11" s="284"/>
      <c r="G11" s="284"/>
      <c r="H11" s="284"/>
      <c r="I11" s="284"/>
    </row>
    <row r="12" spans="1:9" ht="15.75" x14ac:dyDescent="0.25">
      <c r="A12" s="285" t="s">
        <v>232</v>
      </c>
      <c r="B12" s="285"/>
      <c r="C12" s="285"/>
      <c r="D12" s="285"/>
      <c r="E12" s="285"/>
      <c r="F12" s="285"/>
      <c r="G12" s="285"/>
      <c r="H12" s="285"/>
      <c r="I12" s="285"/>
    </row>
    <row r="13" spans="1:9" ht="63" customHeight="1" x14ac:dyDescent="0.25">
      <c r="A13" s="172" t="s">
        <v>252</v>
      </c>
      <c r="B13" s="172"/>
      <c r="C13" s="172"/>
      <c r="D13" s="172"/>
      <c r="E13" s="172"/>
      <c r="F13" s="172"/>
      <c r="G13" s="172"/>
      <c r="H13" s="172"/>
      <c r="I13" s="172"/>
    </row>
    <row r="14" spans="1:9" ht="18.75" x14ac:dyDescent="0.3">
      <c r="A14" s="284"/>
      <c r="B14" s="284"/>
      <c r="C14" s="284"/>
      <c r="D14" s="284"/>
      <c r="E14" s="284"/>
      <c r="F14" s="284"/>
      <c r="G14" s="284"/>
      <c r="H14" s="284"/>
      <c r="I14" s="284"/>
    </row>
    <row r="15" spans="1:9" x14ac:dyDescent="0.25">
      <c r="B15" s="167" t="s">
        <v>9</v>
      </c>
      <c r="C15" s="167"/>
      <c r="D15" s="167"/>
      <c r="E15" s="167"/>
      <c r="F15" s="167"/>
      <c r="G15" s="167"/>
      <c r="H15" s="167"/>
      <c r="I15" s="167"/>
    </row>
    <row r="16" spans="1:9" ht="123" customHeight="1" x14ac:dyDescent="0.25">
      <c r="B16" s="161" t="s">
        <v>253</v>
      </c>
      <c r="C16" s="161"/>
      <c r="D16" s="161"/>
      <c r="E16" s="161"/>
      <c r="F16" s="161"/>
      <c r="G16" s="161"/>
      <c r="H16" s="161"/>
      <c r="I16" s="161"/>
    </row>
    <row r="17" spans="1:10" ht="18.75" x14ac:dyDescent="0.3">
      <c r="A17" s="284"/>
      <c r="B17" s="284"/>
      <c r="C17" s="284"/>
      <c r="D17" s="284"/>
      <c r="E17" s="284"/>
      <c r="F17" s="284"/>
      <c r="G17" s="284"/>
      <c r="H17" s="284"/>
      <c r="I17" s="284"/>
    </row>
    <row r="18" spans="1:10" x14ac:dyDescent="0.25">
      <c r="B18" s="167" t="s">
        <v>233</v>
      </c>
      <c r="C18" s="167"/>
      <c r="D18" s="167"/>
      <c r="E18" s="167"/>
      <c r="F18" s="167"/>
      <c r="G18" s="167"/>
      <c r="H18" s="167"/>
      <c r="I18" s="167"/>
    </row>
    <row r="19" spans="1:10" ht="90" customHeight="1" x14ac:dyDescent="0.25">
      <c r="B19" s="161" t="s">
        <v>254</v>
      </c>
      <c r="C19" s="161"/>
      <c r="D19" s="161"/>
      <c r="E19" s="161"/>
      <c r="F19" s="161"/>
      <c r="G19" s="161"/>
      <c r="H19" s="161"/>
      <c r="I19" s="161"/>
    </row>
    <row r="20" spans="1:10" ht="18.75" x14ac:dyDescent="0.3">
      <c r="A20" s="284"/>
      <c r="B20" s="284"/>
      <c r="C20" s="284"/>
      <c r="D20" s="284"/>
      <c r="E20" s="284"/>
      <c r="F20" s="284"/>
      <c r="G20" s="284"/>
      <c r="H20" s="284"/>
      <c r="I20" s="284"/>
    </row>
    <row r="21" spans="1:10" x14ac:dyDescent="0.25">
      <c r="B21" s="167" t="s">
        <v>234</v>
      </c>
      <c r="C21" s="167"/>
      <c r="D21" s="167"/>
      <c r="E21" s="167"/>
      <c r="F21" s="167"/>
      <c r="G21" s="167"/>
      <c r="H21" s="167"/>
      <c r="I21" s="167"/>
    </row>
    <row r="22" spans="1:10" ht="77.25" customHeight="1" x14ac:dyDescent="0.25">
      <c r="B22" s="161" t="s">
        <v>255</v>
      </c>
      <c r="C22" s="161"/>
      <c r="D22" s="161"/>
      <c r="E22" s="161"/>
      <c r="F22" s="161"/>
      <c r="G22" s="161"/>
      <c r="H22" s="161"/>
      <c r="I22" s="161"/>
    </row>
    <row r="24" spans="1:10" ht="15.75" x14ac:dyDescent="0.25">
      <c r="A24" s="285" t="s">
        <v>235</v>
      </c>
      <c r="B24" s="285"/>
      <c r="C24" s="285"/>
      <c r="D24" s="285"/>
      <c r="E24" s="285"/>
      <c r="F24" s="285"/>
      <c r="G24" s="285"/>
      <c r="H24" s="285"/>
      <c r="I24" s="285"/>
    </row>
    <row r="25" spans="1:10" ht="33.75" customHeight="1" x14ac:dyDescent="0.25">
      <c r="A25" s="161" t="s">
        <v>228</v>
      </c>
      <c r="B25" s="161"/>
      <c r="C25" s="161"/>
      <c r="D25" s="161"/>
      <c r="E25" s="161"/>
      <c r="F25" s="161"/>
      <c r="G25" s="161"/>
      <c r="H25" s="161"/>
      <c r="I25" s="161"/>
    </row>
    <row r="26" spans="1:10" ht="18.75" x14ac:dyDescent="0.3">
      <c r="A26" s="284"/>
      <c r="B26" s="284"/>
      <c r="C26" s="284"/>
      <c r="D26" s="284"/>
      <c r="E26" s="284"/>
      <c r="F26" s="284"/>
      <c r="G26" s="284"/>
      <c r="H26" s="284"/>
      <c r="I26" s="284"/>
    </row>
    <row r="27" spans="1:10" ht="15.75" x14ac:dyDescent="0.25">
      <c r="A27" s="40" t="s">
        <v>236</v>
      </c>
    </row>
    <row r="28" spans="1:10" x14ac:dyDescent="0.25">
      <c r="B28" s="167" t="s">
        <v>229</v>
      </c>
      <c r="C28" s="167"/>
      <c r="D28" s="167"/>
      <c r="E28" s="167"/>
      <c r="F28" s="167"/>
      <c r="G28" s="167"/>
      <c r="H28" s="167"/>
      <c r="I28" s="167"/>
    </row>
    <row r="29" spans="1:10" ht="75.75" customHeight="1" x14ac:dyDescent="0.25">
      <c r="B29" s="161" t="s">
        <v>256</v>
      </c>
      <c r="C29" s="161"/>
      <c r="D29" s="161"/>
      <c r="E29" s="161"/>
      <c r="F29" s="161"/>
      <c r="G29" s="161"/>
      <c r="H29" s="161"/>
      <c r="I29" s="161"/>
      <c r="J29" s="3"/>
    </row>
    <row r="30" spans="1:10" ht="18.75" x14ac:dyDescent="0.3">
      <c r="A30" s="284"/>
      <c r="B30" s="284"/>
      <c r="C30" s="284"/>
      <c r="D30" s="284"/>
      <c r="E30" s="284"/>
      <c r="F30" s="284"/>
      <c r="G30" s="284"/>
      <c r="H30" s="284"/>
      <c r="I30" s="284"/>
    </row>
    <row r="31" spans="1:10" x14ac:dyDescent="0.25">
      <c r="B31" s="167" t="s">
        <v>7</v>
      </c>
      <c r="C31" s="167"/>
      <c r="D31" s="167"/>
      <c r="E31" s="167"/>
      <c r="F31" s="167"/>
      <c r="G31" s="167"/>
      <c r="H31" s="167"/>
      <c r="I31" s="167"/>
    </row>
    <row r="32" spans="1:10" ht="62.25" customHeight="1" x14ac:dyDescent="0.25">
      <c r="B32" s="161" t="s">
        <v>257</v>
      </c>
      <c r="C32" s="161"/>
      <c r="D32" s="161"/>
      <c r="E32" s="161"/>
      <c r="F32" s="161"/>
      <c r="G32" s="161"/>
      <c r="H32" s="161"/>
      <c r="I32" s="161"/>
      <c r="J32" s="3"/>
    </row>
    <row r="33" spans="1:10" ht="18.75" x14ac:dyDescent="0.3">
      <c r="A33" s="284"/>
      <c r="B33" s="284"/>
      <c r="C33" s="284"/>
      <c r="D33" s="284"/>
      <c r="E33" s="284"/>
      <c r="F33" s="284"/>
      <c r="G33" s="284"/>
      <c r="H33" s="284"/>
      <c r="I33" s="284"/>
    </row>
    <row r="34" spans="1:10" x14ac:dyDescent="0.25">
      <c r="B34" s="167" t="s">
        <v>133</v>
      </c>
      <c r="C34" s="167"/>
      <c r="D34" s="167"/>
      <c r="E34" s="167"/>
      <c r="F34" s="167"/>
      <c r="G34" s="167"/>
      <c r="H34" s="167"/>
      <c r="I34" s="167"/>
    </row>
    <row r="35" spans="1:10" ht="79.5" customHeight="1" x14ac:dyDescent="0.25">
      <c r="B35" s="161" t="s">
        <v>258</v>
      </c>
      <c r="C35" s="161"/>
      <c r="D35" s="161"/>
      <c r="E35" s="161"/>
      <c r="F35" s="161"/>
      <c r="G35" s="161"/>
      <c r="H35" s="161"/>
      <c r="I35" s="161"/>
      <c r="J35" s="3"/>
    </row>
    <row r="36" spans="1:10" ht="18.75" x14ac:dyDescent="0.3">
      <c r="A36" s="284"/>
      <c r="B36" s="284"/>
      <c r="C36" s="284"/>
      <c r="D36" s="284"/>
      <c r="E36" s="284"/>
      <c r="F36" s="284"/>
      <c r="G36" s="284"/>
      <c r="H36" s="284"/>
      <c r="I36" s="284"/>
    </row>
    <row r="37" spans="1:10" x14ac:dyDescent="0.25">
      <c r="B37" s="167" t="s">
        <v>230</v>
      </c>
      <c r="C37" s="167"/>
      <c r="D37" s="167"/>
      <c r="E37" s="167"/>
      <c r="F37" s="167"/>
      <c r="G37" s="167"/>
      <c r="H37" s="167"/>
      <c r="I37" s="167"/>
    </row>
    <row r="38" spans="1:10" ht="65.25" customHeight="1" x14ac:dyDescent="0.25">
      <c r="B38" s="161" t="s">
        <v>259</v>
      </c>
      <c r="C38" s="161"/>
      <c r="D38" s="161"/>
      <c r="E38" s="161"/>
      <c r="F38" s="161"/>
      <c r="G38" s="161"/>
      <c r="H38" s="161"/>
      <c r="I38" s="161"/>
      <c r="J38" s="3"/>
    </row>
    <row r="39" spans="1:10" ht="18.75" x14ac:dyDescent="0.3">
      <c r="A39" s="284"/>
      <c r="B39" s="284"/>
      <c r="C39" s="284"/>
      <c r="D39" s="284"/>
      <c r="E39" s="284"/>
      <c r="F39" s="284"/>
      <c r="G39" s="284"/>
      <c r="H39" s="284"/>
      <c r="I39" s="284"/>
    </row>
    <row r="40" spans="1:10" x14ac:dyDescent="0.25">
      <c r="B40" s="167" t="s">
        <v>231</v>
      </c>
      <c r="C40" s="167"/>
      <c r="D40" s="167"/>
      <c r="E40" s="167"/>
      <c r="F40" s="167"/>
      <c r="G40" s="167"/>
      <c r="H40" s="167"/>
      <c r="I40" s="167"/>
    </row>
    <row r="41" spans="1:10" ht="63.75" customHeight="1" x14ac:dyDescent="0.25">
      <c r="B41" s="161" t="s">
        <v>260</v>
      </c>
      <c r="C41" s="161"/>
      <c r="D41" s="161"/>
      <c r="E41" s="161"/>
      <c r="F41" s="161"/>
      <c r="G41" s="161"/>
      <c r="H41" s="161"/>
      <c r="I41" s="161"/>
      <c r="J41" s="3"/>
    </row>
    <row r="42" spans="1:10" ht="18.75" x14ac:dyDescent="0.3">
      <c r="A42" s="284"/>
      <c r="B42" s="284"/>
      <c r="C42" s="284"/>
      <c r="D42" s="284"/>
      <c r="E42" s="284"/>
      <c r="F42" s="284"/>
      <c r="G42" s="284"/>
      <c r="H42" s="284"/>
      <c r="I42" s="284"/>
    </row>
    <row r="43" spans="1:10" ht="15.75" x14ac:dyDescent="0.25">
      <c r="A43" s="285" t="s">
        <v>218</v>
      </c>
      <c r="B43" s="285"/>
      <c r="C43" s="285"/>
      <c r="D43" s="285"/>
      <c r="E43" s="285"/>
      <c r="F43" s="285"/>
      <c r="G43" s="285"/>
      <c r="H43" s="285"/>
      <c r="I43" s="285"/>
    </row>
    <row r="44" spans="1:10" ht="75.75" customHeight="1" x14ac:dyDescent="0.25">
      <c r="A44" s="161" t="s">
        <v>261</v>
      </c>
      <c r="B44" s="161"/>
      <c r="C44" s="161"/>
      <c r="D44" s="161"/>
      <c r="E44" s="161"/>
      <c r="F44" s="161"/>
      <c r="G44" s="161"/>
      <c r="H44" s="161"/>
      <c r="I44" s="161"/>
    </row>
  </sheetData>
  <sheetProtection algorithmName="SHA-512" hashValue="vOl1u7cVUhxELdlcDM9wdUweMeKLS1IdAGmOf2jbNaSPckUb7T+sU5NgV+AuKDEfK3hYMXBMoH0A24pqKqC2UQ==" saltValue="dnQtlqtAXrRLQJG29Hnbuw==" spinCount="100000" sheet="1" objects="1" scenarios="1"/>
  <mergeCells count="43">
    <mergeCell ref="A44:I44"/>
    <mergeCell ref="A33:I33"/>
    <mergeCell ref="A36:I36"/>
    <mergeCell ref="B29:I29"/>
    <mergeCell ref="B32:I32"/>
    <mergeCell ref="B35:I35"/>
    <mergeCell ref="B38:I38"/>
    <mergeCell ref="B41:I41"/>
    <mergeCell ref="A43:I43"/>
    <mergeCell ref="B31:I31"/>
    <mergeCell ref="B34:I34"/>
    <mergeCell ref="B37:I37"/>
    <mergeCell ref="B40:I40"/>
    <mergeCell ref="A39:I39"/>
    <mergeCell ref="A42:I42"/>
    <mergeCell ref="A1:I1"/>
    <mergeCell ref="A4:I4"/>
    <mergeCell ref="A13:I13"/>
    <mergeCell ref="A11:I11"/>
    <mergeCell ref="A2:D2"/>
    <mergeCell ref="E2:I2"/>
    <mergeCell ref="A10:I10"/>
    <mergeCell ref="A7:I7"/>
    <mergeCell ref="A5:I5"/>
    <mergeCell ref="A8:I8"/>
    <mergeCell ref="A3:I3"/>
    <mergeCell ref="A6:I6"/>
    <mergeCell ref="A9:I9"/>
    <mergeCell ref="A12:I12"/>
    <mergeCell ref="A14:I14"/>
    <mergeCell ref="A17:I17"/>
    <mergeCell ref="A20:I20"/>
    <mergeCell ref="A26:I26"/>
    <mergeCell ref="A30:I30"/>
    <mergeCell ref="B16:I16"/>
    <mergeCell ref="B19:I19"/>
    <mergeCell ref="B22:I22"/>
    <mergeCell ref="A25:I25"/>
    <mergeCell ref="B15:I15"/>
    <mergeCell ref="B18:I18"/>
    <mergeCell ref="B21:I21"/>
    <mergeCell ref="B28:I28"/>
    <mergeCell ref="A24:I24"/>
  </mergeCells>
  <hyperlinks>
    <hyperlink ref="A2" r:id="rId1"/>
    <hyperlink ref="E2" r:id="rId2"/>
  </hyperlinks>
  <pageMargins left="0.7" right="0.7" top="0.75" bottom="0.75" header="0.3" footer="0.3"/>
  <pageSetup orientation="portrait" horizontalDpi="4294967294"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5"/>
  <sheetViews>
    <sheetView zoomScaleNormal="100" workbookViewId="0">
      <selection activeCell="H22" sqref="H22"/>
    </sheetView>
  </sheetViews>
  <sheetFormatPr defaultRowHeight="15" x14ac:dyDescent="0.25"/>
  <cols>
    <col min="2" max="2" width="30.140625" customWidth="1"/>
  </cols>
  <sheetData>
    <row r="1" spans="1:16" x14ac:dyDescent="0.25">
      <c r="A1" s="72" t="s">
        <v>449</v>
      </c>
    </row>
    <row r="3" spans="1:16" x14ac:dyDescent="0.25">
      <c r="B3" s="6" t="s">
        <v>195</v>
      </c>
      <c r="C3" s="6" t="s">
        <v>28</v>
      </c>
      <c r="D3" s="71"/>
      <c r="E3" s="70" t="s">
        <v>438</v>
      </c>
      <c r="F3" s="70" t="s">
        <v>439</v>
      </c>
    </row>
    <row r="4" spans="1:16" ht="35.1" customHeight="1" x14ac:dyDescent="0.25">
      <c r="A4" s="289" t="s">
        <v>196</v>
      </c>
      <c r="B4" s="31" t="s">
        <v>0</v>
      </c>
      <c r="C4" s="27">
        <f>Thresholds!M15</f>
        <v>1</v>
      </c>
      <c r="D4" s="71"/>
      <c r="E4" s="70">
        <f t="shared" ref="E4:E23" si="0">IF(C4&lt;=2,0,IF(C4&lt;=4,50,100))</f>
        <v>0</v>
      </c>
      <c r="F4" s="70">
        <f>100-E4</f>
        <v>100</v>
      </c>
      <c r="I4" s="292" t="s">
        <v>450</v>
      </c>
      <c r="J4" s="293"/>
      <c r="K4" s="293"/>
      <c r="L4" s="293"/>
      <c r="M4" s="293"/>
      <c r="N4" s="293"/>
      <c r="O4" s="293"/>
      <c r="P4" s="74"/>
    </row>
    <row r="5" spans="1:16" ht="35.1" customHeight="1" x14ac:dyDescent="0.25">
      <c r="A5" s="290"/>
      <c r="B5" s="20" t="s">
        <v>40</v>
      </c>
      <c r="C5" s="28">
        <f>Thresholds!M16</f>
        <v>1</v>
      </c>
      <c r="D5" s="71"/>
      <c r="E5" s="70">
        <f t="shared" si="0"/>
        <v>0</v>
      </c>
      <c r="F5" s="70">
        <f t="shared" ref="F5:F23" si="1">100-E5</f>
        <v>100</v>
      </c>
      <c r="I5" s="294" t="s">
        <v>451</v>
      </c>
      <c r="J5" s="295"/>
      <c r="K5" s="295"/>
      <c r="L5" s="295"/>
      <c r="M5" s="295"/>
      <c r="N5" s="295"/>
      <c r="O5" s="295"/>
      <c r="P5" s="75"/>
    </row>
    <row r="6" spans="1:16" ht="35.1" customHeight="1" x14ac:dyDescent="0.25">
      <c r="A6" s="290"/>
      <c r="B6" s="26" t="s">
        <v>74</v>
      </c>
      <c r="C6" s="28">
        <f>Thresholds!M17</f>
        <v>1</v>
      </c>
      <c r="D6" s="71"/>
      <c r="E6" s="70">
        <f t="shared" si="0"/>
        <v>0</v>
      </c>
      <c r="F6" s="70">
        <f t="shared" si="1"/>
        <v>100</v>
      </c>
      <c r="I6" s="296" t="s">
        <v>453</v>
      </c>
      <c r="J6" s="297"/>
      <c r="K6" s="297"/>
      <c r="L6" s="297"/>
      <c r="M6" s="297"/>
      <c r="N6" s="297"/>
      <c r="O6" s="297"/>
      <c r="P6" s="76"/>
    </row>
    <row r="7" spans="1:16" ht="35.1" customHeight="1" x14ac:dyDescent="0.25">
      <c r="A7" s="290"/>
      <c r="B7" s="20" t="s">
        <v>85</v>
      </c>
      <c r="C7" s="28">
        <f>Thresholds!M18</f>
        <v>1</v>
      </c>
      <c r="D7" s="71"/>
      <c r="E7" s="70">
        <f t="shared" si="0"/>
        <v>0</v>
      </c>
      <c r="F7" s="70">
        <f t="shared" si="1"/>
        <v>100</v>
      </c>
    </row>
    <row r="8" spans="1:16" ht="35.1" customHeight="1" x14ac:dyDescent="0.25">
      <c r="A8" s="291"/>
      <c r="B8" s="33" t="s">
        <v>95</v>
      </c>
      <c r="C8" s="30">
        <f>Thresholds!M19</f>
        <v>1</v>
      </c>
      <c r="D8" s="71"/>
      <c r="E8" s="70">
        <f t="shared" si="0"/>
        <v>0</v>
      </c>
      <c r="F8" s="70">
        <f t="shared" si="1"/>
        <v>100</v>
      </c>
    </row>
    <row r="9" spans="1:16" ht="35.1" customHeight="1" x14ac:dyDescent="0.25">
      <c r="A9" s="289" t="s">
        <v>197</v>
      </c>
      <c r="B9" s="31" t="s">
        <v>99</v>
      </c>
      <c r="C9" s="27">
        <f>Thresholds!M21</f>
        <v>1</v>
      </c>
      <c r="D9" s="71"/>
      <c r="E9" s="70">
        <f t="shared" si="0"/>
        <v>0</v>
      </c>
      <c r="F9" s="70">
        <f t="shared" si="1"/>
        <v>100</v>
      </c>
    </row>
    <row r="10" spans="1:16" ht="35.1" customHeight="1" x14ac:dyDescent="0.25">
      <c r="A10" s="290"/>
      <c r="B10" s="20" t="s">
        <v>102</v>
      </c>
      <c r="C10" s="28">
        <f>Thresholds!M22</f>
        <v>1</v>
      </c>
      <c r="D10" s="71"/>
      <c r="E10" s="70">
        <f t="shared" si="0"/>
        <v>0</v>
      </c>
      <c r="F10" s="70">
        <f t="shared" si="1"/>
        <v>100</v>
      </c>
    </row>
    <row r="11" spans="1:16" ht="35.1" customHeight="1" x14ac:dyDescent="0.25">
      <c r="A11" s="290"/>
      <c r="B11" s="20" t="s">
        <v>109</v>
      </c>
      <c r="C11" s="28">
        <f>Thresholds!M23</f>
        <v>1</v>
      </c>
      <c r="D11" s="71"/>
      <c r="E11" s="70">
        <f t="shared" si="0"/>
        <v>0</v>
      </c>
      <c r="F11" s="70">
        <f t="shared" si="1"/>
        <v>100</v>
      </c>
    </row>
    <row r="12" spans="1:16" ht="35.1" customHeight="1" x14ac:dyDescent="0.25">
      <c r="A12" s="290"/>
      <c r="B12" s="26" t="s">
        <v>110</v>
      </c>
      <c r="C12" s="28">
        <f>Thresholds!M24</f>
        <v>1</v>
      </c>
      <c r="D12" s="71"/>
      <c r="E12" s="70">
        <f t="shared" si="0"/>
        <v>0</v>
      </c>
      <c r="F12" s="70">
        <f t="shared" si="1"/>
        <v>100</v>
      </c>
    </row>
    <row r="13" spans="1:16" ht="35.1" customHeight="1" x14ac:dyDescent="0.25">
      <c r="A13" s="291"/>
      <c r="B13" s="26" t="s">
        <v>284</v>
      </c>
      <c r="C13" s="28">
        <f>Thresholds!M25</f>
        <v>1</v>
      </c>
      <c r="D13" s="71"/>
      <c r="E13" s="70">
        <f t="shared" si="0"/>
        <v>0</v>
      </c>
      <c r="F13" s="70">
        <f t="shared" si="1"/>
        <v>100</v>
      </c>
    </row>
    <row r="14" spans="1:16" ht="35.1" customHeight="1" x14ac:dyDescent="0.25">
      <c r="A14" s="289" t="s">
        <v>198</v>
      </c>
      <c r="B14" s="31" t="s">
        <v>120</v>
      </c>
      <c r="C14" s="27">
        <f>Thresholds!M27</f>
        <v>1</v>
      </c>
      <c r="D14" s="71"/>
      <c r="E14" s="70">
        <f t="shared" si="0"/>
        <v>0</v>
      </c>
      <c r="F14" s="70">
        <f t="shared" si="1"/>
        <v>100</v>
      </c>
    </row>
    <row r="15" spans="1:16" ht="35.1" customHeight="1" x14ac:dyDescent="0.25">
      <c r="A15" s="290"/>
      <c r="B15" s="26" t="s">
        <v>121</v>
      </c>
      <c r="C15" s="28">
        <f>Thresholds!M28</f>
        <v>1</v>
      </c>
      <c r="D15" s="71"/>
      <c r="E15" s="70">
        <f t="shared" si="0"/>
        <v>0</v>
      </c>
      <c r="F15" s="70">
        <f t="shared" si="1"/>
        <v>100</v>
      </c>
    </row>
    <row r="16" spans="1:16" ht="35.1" customHeight="1" x14ac:dyDescent="0.25">
      <c r="A16" s="290"/>
      <c r="B16" s="20" t="s">
        <v>146</v>
      </c>
      <c r="C16" s="28">
        <f>Thresholds!M29</f>
        <v>1</v>
      </c>
      <c r="D16" s="71"/>
      <c r="E16" s="70">
        <f t="shared" si="0"/>
        <v>0</v>
      </c>
      <c r="F16" s="70">
        <f t="shared" si="1"/>
        <v>100</v>
      </c>
    </row>
    <row r="17" spans="1:6" ht="35.1" customHeight="1" x14ac:dyDescent="0.25">
      <c r="A17" s="290"/>
      <c r="B17" s="20" t="s">
        <v>149</v>
      </c>
      <c r="C17" s="28">
        <f>Thresholds!M30</f>
        <v>1</v>
      </c>
      <c r="D17" s="71"/>
      <c r="E17" s="70">
        <f t="shared" si="0"/>
        <v>0</v>
      </c>
      <c r="F17" s="70">
        <f t="shared" si="1"/>
        <v>100</v>
      </c>
    </row>
    <row r="18" spans="1:6" ht="35.1" customHeight="1" x14ac:dyDescent="0.25">
      <c r="A18" s="290"/>
      <c r="B18" s="20" t="s">
        <v>165</v>
      </c>
      <c r="C18" s="28">
        <f>Thresholds!M31</f>
        <v>1</v>
      </c>
      <c r="D18" s="71"/>
      <c r="E18" s="70">
        <f t="shared" si="0"/>
        <v>0</v>
      </c>
      <c r="F18" s="70">
        <f t="shared" si="1"/>
        <v>100</v>
      </c>
    </row>
    <row r="19" spans="1:6" ht="35.1" customHeight="1" x14ac:dyDescent="0.25">
      <c r="A19" s="291"/>
      <c r="B19" s="32" t="s">
        <v>169</v>
      </c>
      <c r="C19" s="30">
        <f>Thresholds!M32</f>
        <v>1</v>
      </c>
      <c r="D19" s="71"/>
      <c r="E19" s="70">
        <f t="shared" si="0"/>
        <v>0</v>
      </c>
      <c r="F19" s="70">
        <f t="shared" si="1"/>
        <v>100</v>
      </c>
    </row>
    <row r="20" spans="1:6" ht="35.1" customHeight="1" x14ac:dyDescent="0.25">
      <c r="A20" s="290" t="s">
        <v>199</v>
      </c>
      <c r="B20" s="26" t="s">
        <v>171</v>
      </c>
      <c r="C20" s="28">
        <f>Thresholds!M35</f>
        <v>1</v>
      </c>
      <c r="D20" s="71"/>
      <c r="E20" s="70">
        <f t="shared" si="0"/>
        <v>0</v>
      </c>
      <c r="F20" s="70">
        <f t="shared" si="1"/>
        <v>100</v>
      </c>
    </row>
    <row r="21" spans="1:6" ht="35.1" customHeight="1" x14ac:dyDescent="0.25">
      <c r="A21" s="290"/>
      <c r="B21" s="20" t="s">
        <v>174</v>
      </c>
      <c r="C21" s="28">
        <f>Thresholds!M36</f>
        <v>1</v>
      </c>
      <c r="D21" s="71"/>
      <c r="E21" s="70">
        <f t="shared" si="0"/>
        <v>0</v>
      </c>
      <c r="F21" s="70">
        <f t="shared" si="1"/>
        <v>100</v>
      </c>
    </row>
    <row r="22" spans="1:6" ht="35.1" customHeight="1" x14ac:dyDescent="0.25">
      <c r="A22" s="290"/>
      <c r="B22" s="20" t="s">
        <v>180</v>
      </c>
      <c r="C22" s="28">
        <f>Thresholds!M37</f>
        <v>1</v>
      </c>
      <c r="D22" s="71"/>
      <c r="E22" s="70">
        <f t="shared" si="0"/>
        <v>0</v>
      </c>
      <c r="F22" s="70">
        <f t="shared" si="1"/>
        <v>100</v>
      </c>
    </row>
    <row r="23" spans="1:6" ht="35.1" customHeight="1" x14ac:dyDescent="0.25">
      <c r="A23" s="291"/>
      <c r="B23" s="29" t="s">
        <v>182</v>
      </c>
      <c r="C23" s="30">
        <f>Thresholds!M38</f>
        <v>1</v>
      </c>
      <c r="D23" s="71"/>
      <c r="E23" s="70">
        <f t="shared" si="0"/>
        <v>0</v>
      </c>
      <c r="F23" s="70">
        <f t="shared" si="1"/>
        <v>100</v>
      </c>
    </row>
    <row r="24" spans="1:6" x14ac:dyDescent="0.25">
      <c r="D24" s="71"/>
    </row>
    <row r="25" spans="1:6" x14ac:dyDescent="0.25">
      <c r="D25" s="71"/>
    </row>
  </sheetData>
  <sheetProtection algorithmName="SHA-512" hashValue="9Zky0cpNkZgV1WfiWToOgBgDsvzCRjW4Clc/9X7CSxqVdeoTcH+EEPSKUVLWGXZUZA7F7XukQTSbRCjFBcbOeg==" saltValue="RukOm7RhHsyth3NKVKmB2w==" spinCount="100000" sheet="1" scenarios="1"/>
  <mergeCells count="7">
    <mergeCell ref="A4:A8"/>
    <mergeCell ref="A14:A19"/>
    <mergeCell ref="A20:A23"/>
    <mergeCell ref="A9:A13"/>
    <mergeCell ref="I4:O4"/>
    <mergeCell ref="I5:O5"/>
    <mergeCell ref="I6:O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B5"/>
  <sheetViews>
    <sheetView zoomScale="55" zoomScaleNormal="55" workbookViewId="0">
      <selection activeCell="AB34" sqref="AB34"/>
    </sheetView>
  </sheetViews>
  <sheetFormatPr defaultRowHeight="15" x14ac:dyDescent="0.25"/>
  <sheetData>
    <row r="2" spans="1:2" x14ac:dyDescent="0.25">
      <c r="B2" t="s">
        <v>332</v>
      </c>
    </row>
    <row r="3" spans="1:2" x14ac:dyDescent="0.25">
      <c r="B3" t="s">
        <v>333</v>
      </c>
    </row>
    <row r="4" spans="1:2" x14ac:dyDescent="0.25">
      <c r="A4" s="65"/>
      <c r="B4" s="34" t="s">
        <v>437</v>
      </c>
    </row>
    <row r="5" spans="1:2" x14ac:dyDescent="0.25">
      <c r="B5" t="s">
        <v>334</v>
      </c>
    </row>
  </sheetData>
  <sheetProtection algorithmName="SHA-512" hashValue="bwNyh1+yxAcJy3ejQzzEP4cuoiJwFIiGV9AzgUReF9cpYYtxjbzhiodbvOtNMrq+4Uxr5CzGUczpV8pNisZeaQ==" saltValue="5EZ64UG0ZT/R0EQNA71nog==" spinCount="100000" sheet="1" objects="1" scenario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A1:I324"/>
  <sheetViews>
    <sheetView workbookViewId="0">
      <selection activeCell="J68" sqref="J68"/>
    </sheetView>
  </sheetViews>
  <sheetFormatPr defaultRowHeight="15" x14ac:dyDescent="0.25"/>
  <cols>
    <col min="3" max="4" width="9.140625" customWidth="1"/>
    <col min="6" max="6" width="9.140625" customWidth="1"/>
  </cols>
  <sheetData>
    <row r="1" spans="1:9" x14ac:dyDescent="0.25">
      <c r="A1" s="167" t="s">
        <v>266</v>
      </c>
      <c r="B1" s="167"/>
      <c r="C1" s="167"/>
      <c r="D1" s="167"/>
      <c r="E1" s="167"/>
      <c r="F1" s="167"/>
      <c r="G1" s="167"/>
      <c r="H1" s="167"/>
      <c r="I1" s="167"/>
    </row>
    <row r="2" spans="1:9" ht="106.5" customHeight="1" x14ac:dyDescent="0.25">
      <c r="A2" s="161" t="s">
        <v>435</v>
      </c>
      <c r="B2" s="161"/>
      <c r="C2" s="161"/>
      <c r="D2" s="161"/>
      <c r="E2" s="161"/>
      <c r="F2" s="161"/>
      <c r="G2" s="161"/>
      <c r="H2" s="161"/>
      <c r="I2" s="161"/>
    </row>
    <row r="3" spans="1:9" x14ac:dyDescent="0.25">
      <c r="A3" s="308"/>
      <c r="B3" s="308"/>
      <c r="C3" s="308"/>
      <c r="D3" s="308"/>
      <c r="E3" s="308"/>
      <c r="F3" s="308"/>
      <c r="G3" s="308"/>
      <c r="H3" s="308"/>
      <c r="I3" s="308"/>
    </row>
    <row r="4" spans="1:9" ht="138" customHeight="1" x14ac:dyDescent="0.25">
      <c r="A4" s="307" t="s">
        <v>436</v>
      </c>
      <c r="B4" s="307"/>
      <c r="C4" s="307"/>
      <c r="D4" s="307"/>
      <c r="E4" s="307"/>
      <c r="F4" s="307"/>
      <c r="G4" s="307"/>
      <c r="H4" s="307"/>
      <c r="I4" s="307"/>
    </row>
    <row r="5" spans="1:9" ht="15" customHeight="1" x14ac:dyDescent="0.25">
      <c r="A5" s="306" t="s">
        <v>455</v>
      </c>
      <c r="B5" s="306"/>
      <c r="C5" s="306"/>
      <c r="D5" s="306"/>
      <c r="E5" s="306"/>
      <c r="F5" s="306"/>
      <c r="G5" s="306"/>
      <c r="H5" s="306"/>
      <c r="I5" s="306"/>
    </row>
    <row r="6" spans="1:9" ht="15" customHeight="1" x14ac:dyDescent="0.25">
      <c r="A6" s="160" t="s">
        <v>223</v>
      </c>
      <c r="B6" s="160"/>
      <c r="C6" s="160"/>
      <c r="D6" s="160"/>
      <c r="E6" s="160"/>
      <c r="F6" s="160"/>
      <c r="G6" s="160"/>
      <c r="H6" s="160"/>
      <c r="I6" s="160"/>
    </row>
    <row r="7" spans="1:9" ht="15" customHeight="1" x14ac:dyDescent="0.25">
      <c r="A7" s="305" t="s">
        <v>454</v>
      </c>
      <c r="B7" s="305"/>
      <c r="C7" s="305"/>
      <c r="D7" s="305"/>
      <c r="E7" s="305"/>
      <c r="F7" s="305"/>
      <c r="G7" s="305"/>
      <c r="H7" s="305"/>
      <c r="I7" s="305"/>
    </row>
    <row r="9" spans="1:9" x14ac:dyDescent="0.25">
      <c r="B9" s="299" t="s">
        <v>342</v>
      </c>
      <c r="C9" s="299"/>
      <c r="D9" s="299"/>
      <c r="E9" s="299"/>
      <c r="F9" s="299"/>
    </row>
    <row r="10" spans="1:9" x14ac:dyDescent="0.25">
      <c r="B10" s="6" t="s">
        <v>26</v>
      </c>
      <c r="C10" s="6" t="s">
        <v>283</v>
      </c>
      <c r="D10" s="4"/>
      <c r="E10" s="8" t="s">
        <v>29</v>
      </c>
      <c r="F10" s="7"/>
    </row>
    <row r="11" spans="1:9" x14ac:dyDescent="0.25">
      <c r="B11" s="9" t="s">
        <v>32</v>
      </c>
      <c r="C11">
        <f>IF('Assessment Form'!G43="yes",1,0)</f>
        <v>0</v>
      </c>
      <c r="E11" s="2" t="s">
        <v>27</v>
      </c>
    </row>
    <row r="12" spans="1:9" x14ac:dyDescent="0.25">
      <c r="B12" s="9" t="s">
        <v>33</v>
      </c>
      <c r="C12">
        <f>IF('Assessment Form'!G44="yes",1,0)</f>
        <v>0</v>
      </c>
      <c r="E12" s="2" t="s">
        <v>27</v>
      </c>
    </row>
    <row r="13" spans="1:9" x14ac:dyDescent="0.25">
      <c r="B13" s="9">
        <v>2</v>
      </c>
      <c r="C13">
        <f>IF('Assessment Form'!G47="yes",1,0)</f>
        <v>0</v>
      </c>
      <c r="E13" s="2" t="s">
        <v>27</v>
      </c>
    </row>
    <row r="14" spans="1:9" x14ac:dyDescent="0.25">
      <c r="B14" s="9">
        <v>3</v>
      </c>
      <c r="C14">
        <f>IF('Assessment Form'!G49="yes",1,0)</f>
        <v>0</v>
      </c>
      <c r="E14" s="2" t="s">
        <v>27</v>
      </c>
    </row>
    <row r="15" spans="1:9" x14ac:dyDescent="0.25">
      <c r="B15" s="9">
        <v>4</v>
      </c>
      <c r="C15">
        <f>IF('Assessment Form'!G51="yes",1,0)</f>
        <v>0</v>
      </c>
      <c r="E15" s="2" t="s">
        <v>27</v>
      </c>
    </row>
    <row r="16" spans="1:9" x14ac:dyDescent="0.25">
      <c r="B16" s="9">
        <v>5</v>
      </c>
      <c r="C16">
        <f>IF('Assessment Form'!G53="yes",1,0)</f>
        <v>0</v>
      </c>
      <c r="E16" s="2" t="s">
        <v>27</v>
      </c>
    </row>
    <row r="17" spans="2:6" x14ac:dyDescent="0.25">
      <c r="B17" s="9" t="s">
        <v>34</v>
      </c>
      <c r="C17">
        <f>IF('Assessment Form'!G56="yes",1,0)</f>
        <v>0</v>
      </c>
      <c r="E17" s="2" t="s">
        <v>27</v>
      </c>
    </row>
    <row r="18" spans="2:6" x14ac:dyDescent="0.25">
      <c r="B18" s="9" t="s">
        <v>35</v>
      </c>
      <c r="C18">
        <f>IF('Assessment Form'!G57="yes",1,0)</f>
        <v>0</v>
      </c>
      <c r="E18" s="2" t="s">
        <v>27</v>
      </c>
    </row>
    <row r="19" spans="2:6" x14ac:dyDescent="0.25">
      <c r="B19" s="9" t="s">
        <v>36</v>
      </c>
      <c r="C19">
        <f>IF('Assessment Form'!G58="yes",1,0)</f>
        <v>0</v>
      </c>
      <c r="E19" s="2" t="s">
        <v>27</v>
      </c>
    </row>
    <row r="20" spans="2:6" x14ac:dyDescent="0.25">
      <c r="B20" s="9">
        <v>7</v>
      </c>
      <c r="C20">
        <f>IF('Assessment Form'!G60="yes",1,0)</f>
        <v>0</v>
      </c>
      <c r="E20" s="2" t="s">
        <v>27</v>
      </c>
    </row>
    <row r="21" spans="2:6" x14ac:dyDescent="0.25">
      <c r="B21" s="9"/>
    </row>
    <row r="22" spans="2:6" x14ac:dyDescent="0.25">
      <c r="B22" s="299" t="s">
        <v>341</v>
      </c>
      <c r="C22" s="299"/>
      <c r="D22" s="299"/>
      <c r="E22" s="299"/>
      <c r="F22" s="299"/>
    </row>
    <row r="23" spans="2:6" x14ac:dyDescent="0.25">
      <c r="B23" s="6" t="s">
        <v>26</v>
      </c>
      <c r="C23" s="38" t="s">
        <v>283</v>
      </c>
      <c r="D23" s="4"/>
      <c r="E23" s="8" t="s">
        <v>29</v>
      </c>
      <c r="F23" s="7"/>
    </row>
    <row r="24" spans="2:6" x14ac:dyDescent="0.25">
      <c r="B24" s="9">
        <v>1</v>
      </c>
      <c r="C24">
        <f>IF('Assessment Form'!G70="yes",1,0)</f>
        <v>0</v>
      </c>
      <c r="E24" s="2" t="s">
        <v>27</v>
      </c>
    </row>
    <row r="25" spans="2:6" x14ac:dyDescent="0.25">
      <c r="B25" s="9">
        <v>2</v>
      </c>
      <c r="C25">
        <f>IF('Assessment Form'!G72="yes",1,0)</f>
        <v>0</v>
      </c>
      <c r="E25" s="2" t="s">
        <v>27</v>
      </c>
    </row>
    <row r="26" spans="2:6" x14ac:dyDescent="0.25">
      <c r="B26" s="9">
        <v>3</v>
      </c>
      <c r="C26">
        <f>IF('Assessment Form'!G74="yes",1,0)</f>
        <v>0</v>
      </c>
      <c r="E26" s="2" t="s">
        <v>27</v>
      </c>
    </row>
    <row r="27" spans="2:6" x14ac:dyDescent="0.25">
      <c r="B27" s="9" t="s">
        <v>56</v>
      </c>
      <c r="C27">
        <f>'Assessment Form'!G77/10</f>
        <v>0</v>
      </c>
      <c r="E27" s="2" t="s">
        <v>65</v>
      </c>
    </row>
    <row r="28" spans="2:6" x14ac:dyDescent="0.25">
      <c r="B28" s="9" t="s">
        <v>57</v>
      </c>
      <c r="C28">
        <f>'Assessment Form'!G78/10</f>
        <v>0</v>
      </c>
      <c r="E28" s="2" t="s">
        <v>65</v>
      </c>
    </row>
    <row r="29" spans="2:6" x14ac:dyDescent="0.25">
      <c r="B29" s="9" t="s">
        <v>58</v>
      </c>
      <c r="C29">
        <f>'Assessment Form'!G79/10</f>
        <v>0</v>
      </c>
      <c r="E29" s="2" t="s">
        <v>65</v>
      </c>
    </row>
    <row r="30" spans="2:6" x14ac:dyDescent="0.25">
      <c r="B30" s="9" t="s">
        <v>59</v>
      </c>
      <c r="C30">
        <f>'Assessment Form'!G80/10</f>
        <v>0</v>
      </c>
      <c r="E30" s="2" t="s">
        <v>65</v>
      </c>
    </row>
    <row r="31" spans="2:6" x14ac:dyDescent="0.25">
      <c r="B31" s="9" t="s">
        <v>60</v>
      </c>
      <c r="C31">
        <f>'Assessment Form'!G81/10</f>
        <v>0</v>
      </c>
      <c r="E31" s="2" t="s">
        <v>65</v>
      </c>
    </row>
    <row r="32" spans="2:6" x14ac:dyDescent="0.25">
      <c r="B32" s="9" t="s">
        <v>61</v>
      </c>
      <c r="C32">
        <f>'Assessment Form'!G82/10</f>
        <v>0</v>
      </c>
      <c r="E32" s="2" t="s">
        <v>65</v>
      </c>
    </row>
    <row r="33" spans="2:6" x14ac:dyDescent="0.25">
      <c r="B33" s="9" t="s">
        <v>62</v>
      </c>
      <c r="C33">
        <f>'Assessment Form'!G83/10</f>
        <v>0</v>
      </c>
      <c r="E33" s="2" t="s">
        <v>65</v>
      </c>
    </row>
    <row r="34" spans="2:6" x14ac:dyDescent="0.25">
      <c r="B34" s="9" t="s">
        <v>63</v>
      </c>
      <c r="C34">
        <f>'Assessment Form'!G84/10</f>
        <v>0</v>
      </c>
      <c r="E34" s="2" t="s">
        <v>65</v>
      </c>
    </row>
    <row r="35" spans="2:6" x14ac:dyDescent="0.25">
      <c r="B35" s="9" t="s">
        <v>64</v>
      </c>
      <c r="C35">
        <f>'Assessment Form'!G85/10</f>
        <v>0</v>
      </c>
      <c r="E35" s="2" t="s">
        <v>65</v>
      </c>
    </row>
    <row r="36" spans="2:6" x14ac:dyDescent="0.25">
      <c r="B36" s="9">
        <v>5</v>
      </c>
      <c r="C36">
        <f>IF('Assessment Form'!G87="yes",1,0)</f>
        <v>0</v>
      </c>
      <c r="E36" s="2" t="s">
        <v>27</v>
      </c>
    </row>
    <row r="37" spans="2:6" x14ac:dyDescent="0.25">
      <c r="B37" s="9">
        <v>6</v>
      </c>
      <c r="C37">
        <f>IF('Assessment Form'!G90="yes",0.5,0)</f>
        <v>0</v>
      </c>
      <c r="E37" s="2" t="s">
        <v>69</v>
      </c>
    </row>
    <row r="38" spans="2:6" x14ac:dyDescent="0.25">
      <c r="B38" s="9">
        <v>7</v>
      </c>
      <c r="C38">
        <f>IF('Assessment Form'!G92="yes",1,0)</f>
        <v>0</v>
      </c>
      <c r="E38" s="2" t="s">
        <v>27</v>
      </c>
    </row>
    <row r="39" spans="2:6" x14ac:dyDescent="0.25">
      <c r="B39" s="9"/>
    </row>
    <row r="40" spans="2:6" ht="30.75" customHeight="1" x14ac:dyDescent="0.25">
      <c r="B40" s="300" t="s">
        <v>343</v>
      </c>
      <c r="C40" s="300"/>
      <c r="D40" s="300"/>
      <c r="E40" s="300"/>
      <c r="F40" s="300"/>
    </row>
    <row r="41" spans="2:6" x14ac:dyDescent="0.25">
      <c r="B41" s="6" t="s">
        <v>26</v>
      </c>
      <c r="C41" s="38" t="s">
        <v>283</v>
      </c>
      <c r="D41" s="4"/>
      <c r="E41" s="8" t="s">
        <v>29</v>
      </c>
    </row>
    <row r="42" spans="2:6" x14ac:dyDescent="0.25">
      <c r="B42" s="9">
        <v>1</v>
      </c>
      <c r="C42">
        <f>'Assessment Form'!G99</f>
        <v>0</v>
      </c>
      <c r="E42" s="2" t="s">
        <v>79</v>
      </c>
    </row>
    <row r="43" spans="2:6" x14ac:dyDescent="0.25">
      <c r="B43" s="9">
        <v>2</v>
      </c>
      <c r="C43">
        <f>'Assessment Form'!G103</f>
        <v>0</v>
      </c>
      <c r="E43" s="2" t="s">
        <v>79</v>
      </c>
    </row>
    <row r="44" spans="2:6" x14ac:dyDescent="0.25">
      <c r="B44" s="9">
        <v>3</v>
      </c>
      <c r="C44">
        <f>'Assessment Form'!G107</f>
        <v>0</v>
      </c>
      <c r="E44" s="2" t="s">
        <v>79</v>
      </c>
    </row>
    <row r="45" spans="2:6" x14ac:dyDescent="0.25">
      <c r="B45" s="9">
        <v>4</v>
      </c>
      <c r="C45">
        <f>'Assessment Form'!G111</f>
        <v>0</v>
      </c>
      <c r="E45" s="2" t="s">
        <v>79</v>
      </c>
    </row>
    <row r="46" spans="2:6" x14ac:dyDescent="0.25">
      <c r="B46" s="9">
        <v>5</v>
      </c>
      <c r="C46">
        <f>'Assessment Form'!G114</f>
        <v>0</v>
      </c>
      <c r="E46" s="2" t="s">
        <v>79</v>
      </c>
    </row>
    <row r="47" spans="2:6" x14ac:dyDescent="0.25">
      <c r="B47" s="9"/>
      <c r="E47" s="2"/>
    </row>
    <row r="48" spans="2:6" x14ac:dyDescent="0.25">
      <c r="B48" s="299" t="s">
        <v>344</v>
      </c>
      <c r="C48" s="299"/>
      <c r="D48" s="299"/>
      <c r="E48" s="299"/>
      <c r="F48" s="299"/>
    </row>
    <row r="49" spans="2:6" x14ac:dyDescent="0.25">
      <c r="B49" s="6" t="s">
        <v>26</v>
      </c>
      <c r="C49" s="38" t="s">
        <v>283</v>
      </c>
      <c r="D49" s="4"/>
      <c r="E49" s="8" t="s">
        <v>29</v>
      </c>
      <c r="F49" s="7"/>
    </row>
    <row r="50" spans="2:6" x14ac:dyDescent="0.25">
      <c r="B50" s="9" t="s">
        <v>32</v>
      </c>
      <c r="C50">
        <f>IF('Assessment Form'!G122="yes",0.5,0)</f>
        <v>0</v>
      </c>
      <c r="E50" s="2" t="s">
        <v>69</v>
      </c>
    </row>
    <row r="51" spans="2:6" x14ac:dyDescent="0.25">
      <c r="B51" s="9" t="s">
        <v>33</v>
      </c>
      <c r="C51">
        <f>IF(C50=0,0,IF('Assessment Form'!G123="Mandatory",1.5,0))</f>
        <v>0</v>
      </c>
      <c r="E51" s="2" t="s">
        <v>550</v>
      </c>
    </row>
    <row r="52" spans="2:6" x14ac:dyDescent="0.25">
      <c r="B52" s="9">
        <v>2</v>
      </c>
      <c r="C52">
        <f>IF('Assessment Form'!G125="yes",1,0)</f>
        <v>0</v>
      </c>
      <c r="E52" s="2" t="s">
        <v>27</v>
      </c>
    </row>
    <row r="53" spans="2:6" x14ac:dyDescent="0.25">
      <c r="B53" s="9">
        <v>3</v>
      </c>
      <c r="C53">
        <f>IF('Assessment Form'!G127="yes",1,0)</f>
        <v>0</v>
      </c>
      <c r="E53" s="2" t="s">
        <v>27</v>
      </c>
    </row>
    <row r="54" spans="2:6" x14ac:dyDescent="0.25">
      <c r="B54" s="9">
        <v>4</v>
      </c>
      <c r="C54">
        <f>IF('Assessment Form'!G129="yes",1,0)</f>
        <v>0</v>
      </c>
      <c r="E54" s="2" t="s">
        <v>27</v>
      </c>
    </row>
    <row r="55" spans="2:6" x14ac:dyDescent="0.25">
      <c r="B55" s="9" t="s">
        <v>93</v>
      </c>
      <c r="C55">
        <f>IF('Assessment Form'!G131="yes",1,0)</f>
        <v>0</v>
      </c>
      <c r="E55" s="2" t="s">
        <v>27</v>
      </c>
    </row>
    <row r="56" spans="2:6" x14ac:dyDescent="0.25">
      <c r="B56" s="9" t="s">
        <v>92</v>
      </c>
      <c r="C56">
        <f>IF(C55=0,0,IF('Assessment Form'!G132="yes",1,0))</f>
        <v>0</v>
      </c>
      <c r="E56" s="2" t="s">
        <v>549</v>
      </c>
    </row>
    <row r="57" spans="2:6" x14ac:dyDescent="0.25">
      <c r="B57" s="9"/>
    </row>
    <row r="58" spans="2:6" x14ac:dyDescent="0.25">
      <c r="B58" s="299" t="s">
        <v>345</v>
      </c>
      <c r="C58" s="299"/>
      <c r="D58" s="299"/>
      <c r="E58" s="299"/>
      <c r="F58" s="299"/>
    </row>
    <row r="59" spans="2:6" x14ac:dyDescent="0.25">
      <c r="B59" s="6" t="s">
        <v>26</v>
      </c>
      <c r="C59" s="38" t="s">
        <v>283</v>
      </c>
      <c r="D59" s="4"/>
      <c r="E59" s="8" t="s">
        <v>29</v>
      </c>
      <c r="F59" s="7"/>
    </row>
    <row r="60" spans="2:6" x14ac:dyDescent="0.25">
      <c r="B60" s="9">
        <v>1</v>
      </c>
      <c r="C60">
        <f>IF('Assessment Form'!G139="yes",1,0)</f>
        <v>0</v>
      </c>
      <c r="E60" s="2" t="s">
        <v>27</v>
      </c>
    </row>
    <row r="61" spans="2:6" x14ac:dyDescent="0.25">
      <c r="B61" s="9">
        <v>2</v>
      </c>
      <c r="C61">
        <f>IF('Assessment Form'!G141="yes",0.5,0)</f>
        <v>0</v>
      </c>
      <c r="E61" s="2" t="s">
        <v>69</v>
      </c>
    </row>
    <row r="62" spans="2:6" x14ac:dyDescent="0.25">
      <c r="B62" s="9">
        <v>3</v>
      </c>
      <c r="C62">
        <f>IF('Assessment Form'!G143="yes",0.5,0)</f>
        <v>0</v>
      </c>
      <c r="E62" s="2" t="s">
        <v>69</v>
      </c>
    </row>
    <row r="63" spans="2:6" x14ac:dyDescent="0.25">
      <c r="B63" s="9">
        <v>4</v>
      </c>
      <c r="C63">
        <f>IF('Assessment Form'!G145="yes",1.5,0)</f>
        <v>0</v>
      </c>
      <c r="E63" s="2" t="s">
        <v>105</v>
      </c>
    </row>
    <row r="64" spans="2:6" x14ac:dyDescent="0.25">
      <c r="B64" s="9">
        <v>5</v>
      </c>
      <c r="C64">
        <f>IF('Assessment Form'!G147="yes",1.5,0)</f>
        <v>0</v>
      </c>
      <c r="E64" s="2" t="s">
        <v>105</v>
      </c>
    </row>
    <row r="65" spans="2:6" x14ac:dyDescent="0.25">
      <c r="B65" s="9">
        <v>6</v>
      </c>
      <c r="C65">
        <f>IF('Assessment Form'!G149="yes",0.5,0)</f>
        <v>0</v>
      </c>
      <c r="E65" s="2" t="s">
        <v>69</v>
      </c>
    </row>
    <row r="66" spans="2:6" x14ac:dyDescent="0.25">
      <c r="B66" s="9"/>
    </row>
    <row r="67" spans="2:6" x14ac:dyDescent="0.25">
      <c r="B67" s="301" t="s">
        <v>346</v>
      </c>
      <c r="C67" s="301"/>
      <c r="D67" s="301"/>
      <c r="E67" s="301"/>
      <c r="F67" s="301"/>
    </row>
    <row r="68" spans="2:6" x14ac:dyDescent="0.25">
      <c r="B68" s="6" t="s">
        <v>26</v>
      </c>
      <c r="C68" s="6" t="s">
        <v>101</v>
      </c>
      <c r="D68" s="4"/>
      <c r="E68" s="8" t="s">
        <v>29</v>
      </c>
      <c r="F68" s="7"/>
    </row>
    <row r="69" spans="2:6" x14ac:dyDescent="0.25">
      <c r="B69" s="9">
        <v>1</v>
      </c>
      <c r="C69">
        <f>'Assessment Form'!G158</f>
        <v>0</v>
      </c>
      <c r="E69" s="2" t="s">
        <v>452</v>
      </c>
    </row>
    <row r="70" spans="2:6" x14ac:dyDescent="0.25">
      <c r="B70" s="9"/>
    </row>
    <row r="71" spans="2:6" x14ac:dyDescent="0.25">
      <c r="B71" s="301" t="s">
        <v>347</v>
      </c>
      <c r="C71" s="301"/>
      <c r="D71" s="301"/>
      <c r="E71" s="301"/>
      <c r="F71" s="301"/>
    </row>
    <row r="72" spans="2:6" x14ac:dyDescent="0.25">
      <c r="B72" s="6" t="s">
        <v>26</v>
      </c>
      <c r="C72" s="38" t="s">
        <v>283</v>
      </c>
      <c r="D72" s="4"/>
      <c r="E72" s="8" t="s">
        <v>29</v>
      </c>
      <c r="F72" s="7"/>
    </row>
    <row r="73" spans="2:6" x14ac:dyDescent="0.25">
      <c r="B73" s="9">
        <v>1</v>
      </c>
      <c r="C73">
        <f>IF('Assessment Form'!G167="",0,IF(('Assessment Form'!G167/502.65*100)&lt;RedPotential!B12,1,IF(('Assessment Form'!G167/502.65*100)&lt;RedPotential!C12,2,IF(('Assessment Form'!G167/502.65*100)&lt;RedPotential!D12,3,IF(('Assessment Form'!G167/502.65*100)&lt;RedPotential!E12,4,5)))))</f>
        <v>0</v>
      </c>
      <c r="E73" s="2" t="s">
        <v>211</v>
      </c>
    </row>
    <row r="74" spans="2:6" x14ac:dyDescent="0.25">
      <c r="B74" s="9" t="s">
        <v>107</v>
      </c>
      <c r="C74">
        <f>IF('Assessment Form'!G172="",0,IF('Assessment Form'!G172&lt;RedPotential!E16,5,IF('Assessment Form'!G172&lt;RedPotential!D16,4,IF('Assessment Form'!G172&lt;RedPotential!C16,3,IF('Assessment Form'!G172&lt;RedPotential!B16,2,1)))))</f>
        <v>0</v>
      </c>
      <c r="E74" s="2" t="s">
        <v>211</v>
      </c>
    </row>
    <row r="75" spans="2:6" x14ac:dyDescent="0.25">
      <c r="B75" s="9" t="s">
        <v>108</v>
      </c>
      <c r="C75">
        <f>IF('Assessment Form'!G176="",0,IF('Assessment Form'!G176&lt;RedPotential!E20,5,IF('Assessment Form'!G176&lt;RedPotential!D20,4,IF('Assessment Form'!G176&lt;RedPotential!C20,3,IF('Assessment Form'!G176&lt;RedPotential!B20,2,1)))))</f>
        <v>0</v>
      </c>
      <c r="E75" s="2" t="s">
        <v>211</v>
      </c>
    </row>
    <row r="76" spans="2:6" x14ac:dyDescent="0.25">
      <c r="B76" s="9">
        <v>3</v>
      </c>
      <c r="C76">
        <f>IF('Assessment Form'!G181="",0,IF('Assessment Form'!G181&lt;RedPotential!E24,5,IF('Assessment Form'!G181&lt;=RedPotential!D24,4,IF('Assessment Form'!G181&lt;=RedPotential!C24,3,IF('Assessment Form'!G181&lt;=RedPotential!B24,2,1)))))</f>
        <v>0</v>
      </c>
      <c r="E76" s="2" t="s">
        <v>211</v>
      </c>
    </row>
    <row r="77" spans="2:6" x14ac:dyDescent="0.25">
      <c r="B77" s="9"/>
    </row>
    <row r="78" spans="2:6" x14ac:dyDescent="0.25">
      <c r="B78" s="301" t="s">
        <v>348</v>
      </c>
      <c r="C78" s="301"/>
      <c r="D78" s="301"/>
      <c r="E78" s="301"/>
      <c r="F78" s="301"/>
    </row>
    <row r="79" spans="2:6" x14ac:dyDescent="0.25">
      <c r="B79" s="6" t="s">
        <v>26</v>
      </c>
      <c r="C79" s="38" t="s">
        <v>283</v>
      </c>
      <c r="D79" s="4"/>
      <c r="E79" s="8" t="s">
        <v>29</v>
      </c>
      <c r="F79" s="7"/>
    </row>
    <row r="80" spans="2:6" x14ac:dyDescent="0.25">
      <c r="B80" s="9">
        <v>1</v>
      </c>
      <c r="C80">
        <f>IF('Assessment Form'!G190="",0,IF('Assessment Form'!G190&lt;=VLOOKUP('Assessment Form'!G22,CensusData!A11:M13,5,FALSE),1,IF('Assessment Form'!G190&lt;=VLOOKUP('Assessment Form'!G22,CensusData!A11:M13,6,FALSE),2,IF('Assessment Form'!G190&lt;=VLOOKUP('Assessment Form'!G22,CensusData!A11:M13,7,FALSE),3,IF('Assessment Form'!G190&lt;=VLOOKUP('Assessment Form'!G22,CensusData!A11:M13,8,FALSE),4,5)))))</f>
        <v>0</v>
      </c>
      <c r="E80" s="2" t="s">
        <v>194</v>
      </c>
    </row>
    <row r="81" spans="2:6" x14ac:dyDescent="0.25">
      <c r="B81" s="9">
        <v>2</v>
      </c>
      <c r="C81">
        <f>IF('Assessment Form'!G195="",0,IF('Assessment Form'!G195&lt;=VLOOKUP('Assessment Form'!G22,CensusData!A11:M13,10,FALSE),1,IF('Assessment Form'!G195&lt;=VLOOKUP('Assessment Form'!G22,CensusData!A11:M13,11,FALSE),2,IF('Assessment Form'!G195&lt;=VLOOKUP('Assessment Form'!G22,CensusData!A11:M13,12,FALSE),3,IF('Assessment Form'!G195&lt;=VLOOKUP('Assessment Form'!G22,CensusData!A11:M13,13,FALSE),4,5)))))</f>
        <v>0</v>
      </c>
      <c r="E81" s="2" t="s">
        <v>194</v>
      </c>
    </row>
    <row r="82" spans="2:6" x14ac:dyDescent="0.25">
      <c r="B82" s="9"/>
    </row>
    <row r="83" spans="2:6" x14ac:dyDescent="0.25">
      <c r="B83" s="301" t="s">
        <v>349</v>
      </c>
      <c r="C83" s="301"/>
      <c r="D83" s="301"/>
      <c r="E83" s="301"/>
      <c r="F83" s="301"/>
    </row>
    <row r="84" spans="2:6" x14ac:dyDescent="0.25">
      <c r="B84" s="6" t="s">
        <v>26</v>
      </c>
      <c r="C84" s="38" t="s">
        <v>283</v>
      </c>
      <c r="D84" s="4"/>
      <c r="E84" s="8" t="s">
        <v>29</v>
      </c>
      <c r="F84" s="7"/>
    </row>
    <row r="85" spans="2:6" x14ac:dyDescent="0.25">
      <c r="B85" s="9" t="s">
        <v>32</v>
      </c>
      <c r="C85">
        <f>IF('Assessment Form'!G205="yes",1,0)</f>
        <v>0</v>
      </c>
      <c r="E85" s="2" t="s">
        <v>27</v>
      </c>
    </row>
    <row r="86" spans="2:6" x14ac:dyDescent="0.25">
      <c r="B86" s="9" t="s">
        <v>33</v>
      </c>
      <c r="C86">
        <f>IF(C85=0,0,IF('Assessment Form'!G206="no",3,0))</f>
        <v>0</v>
      </c>
      <c r="E86" s="2" t="s">
        <v>118</v>
      </c>
    </row>
    <row r="87" spans="2:6" x14ac:dyDescent="0.25">
      <c r="B87" s="9">
        <v>2</v>
      </c>
      <c r="C87">
        <f>IF('Assessment Form'!G209=0,0,IF('Assessment Form'!G209=1,1,2))</f>
        <v>0</v>
      </c>
      <c r="E87" s="2" t="s">
        <v>115</v>
      </c>
    </row>
    <row r="88" spans="2:6" x14ac:dyDescent="0.25">
      <c r="B88" s="9">
        <v>3</v>
      </c>
      <c r="C88">
        <f>IF('Assessment Form'!G215="yes",1,0)</f>
        <v>0</v>
      </c>
      <c r="E88" s="2" t="s">
        <v>27</v>
      </c>
    </row>
    <row r="89" spans="2:6" x14ac:dyDescent="0.25">
      <c r="B89" s="9"/>
    </row>
    <row r="90" spans="2:6" ht="30" customHeight="1" x14ac:dyDescent="0.25">
      <c r="B90" s="302" t="s">
        <v>350</v>
      </c>
      <c r="C90" s="302"/>
      <c r="D90" s="302"/>
      <c r="E90" s="302"/>
      <c r="F90" s="302"/>
    </row>
    <row r="91" spans="2:6" x14ac:dyDescent="0.25">
      <c r="B91" s="6" t="s">
        <v>26</v>
      </c>
      <c r="C91" s="6" t="s">
        <v>101</v>
      </c>
      <c r="D91" s="4"/>
      <c r="E91" s="8" t="s">
        <v>29</v>
      </c>
      <c r="F91" s="7"/>
    </row>
    <row r="92" spans="2:6" x14ac:dyDescent="0.25">
      <c r="B92" s="9">
        <v>1</v>
      </c>
      <c r="C92">
        <f>AVERAGE('Assessment Form'!G223+'Assessment Form'!G228)</f>
        <v>0</v>
      </c>
      <c r="E92" s="2" t="s">
        <v>452</v>
      </c>
    </row>
    <row r="93" spans="2:6" x14ac:dyDescent="0.25">
      <c r="B93" s="9"/>
    </row>
    <row r="94" spans="2:6" x14ac:dyDescent="0.25">
      <c r="B94" s="298" t="s">
        <v>351</v>
      </c>
      <c r="C94" s="298"/>
      <c r="D94" s="298"/>
      <c r="E94" s="298"/>
      <c r="F94" s="298"/>
    </row>
    <row r="95" spans="2:6" x14ac:dyDescent="0.25">
      <c r="B95" s="6" t="s">
        <v>26</v>
      </c>
      <c r="C95" s="6" t="s">
        <v>101</v>
      </c>
      <c r="D95" s="4"/>
      <c r="E95" s="8" t="s">
        <v>29</v>
      </c>
      <c r="F95" s="7"/>
    </row>
    <row r="96" spans="2:6" x14ac:dyDescent="0.25">
      <c r="B96" s="9">
        <v>1</v>
      </c>
      <c r="C96">
        <f>'Assessment Form'!G240</f>
        <v>0</v>
      </c>
      <c r="E96" s="2" t="s">
        <v>452</v>
      </c>
    </row>
    <row r="97" spans="2:6" x14ac:dyDescent="0.25">
      <c r="B97" s="9"/>
    </row>
    <row r="98" spans="2:6" x14ac:dyDescent="0.25">
      <c r="B98" s="298" t="s">
        <v>352</v>
      </c>
      <c r="C98" s="298"/>
      <c r="D98" s="298"/>
      <c r="E98" s="298"/>
      <c r="F98" s="298"/>
    </row>
    <row r="99" spans="2:6" x14ac:dyDescent="0.25">
      <c r="B99" s="6" t="s">
        <v>26</v>
      </c>
      <c r="C99" s="38" t="s">
        <v>283</v>
      </c>
      <c r="D99" s="4"/>
      <c r="E99" s="8" t="s">
        <v>29</v>
      </c>
      <c r="F99" s="7"/>
    </row>
    <row r="100" spans="2:6" x14ac:dyDescent="0.25">
      <c r="B100" s="9" t="s">
        <v>32</v>
      </c>
      <c r="C100">
        <f>IF('Assessment Form'!G252="yes",3,0)</f>
        <v>0</v>
      </c>
      <c r="E100" s="2" t="s">
        <v>125</v>
      </c>
    </row>
    <row r="101" spans="2:6" x14ac:dyDescent="0.25">
      <c r="B101" s="9" t="s">
        <v>33</v>
      </c>
      <c r="C101">
        <f>IF('Assessment Form'!$G$252="yes",0,IF('Assessment Form'!G254="yes",1,0))</f>
        <v>0</v>
      </c>
      <c r="E101" s="2" t="s">
        <v>27</v>
      </c>
    </row>
    <row r="102" spans="2:6" x14ac:dyDescent="0.25">
      <c r="B102" s="9" t="s">
        <v>124</v>
      </c>
      <c r="C102">
        <f>IF('Assessment Form'!$G$252="yes",0,IF('Assessment Form'!G255="yes",1,0))</f>
        <v>0</v>
      </c>
      <c r="E102" s="2" t="s">
        <v>27</v>
      </c>
    </row>
    <row r="103" spans="2:6" x14ac:dyDescent="0.25">
      <c r="B103" s="9">
        <v>2</v>
      </c>
      <c r="C103">
        <f>IF('Assessment Form'!G258="",0,IF('Assessment Form'!G259&lt;=VLOOKUP('Assessment Form'!G258,TransitFrequencies!A9:D15,4,FALSE),2,0))</f>
        <v>0</v>
      </c>
      <c r="E103" s="2" t="s">
        <v>143</v>
      </c>
    </row>
    <row r="104" spans="2:6" x14ac:dyDescent="0.25">
      <c r="B104" s="9">
        <v>3</v>
      </c>
      <c r="C104">
        <f>IF('Assessment Form'!G261="yes",1,IF('Assessment Form'!G261="No, but Planned &amp; Programmed",0.5,0))</f>
        <v>0</v>
      </c>
      <c r="E104" s="2" t="s">
        <v>94</v>
      </c>
    </row>
    <row r="105" spans="2:6" x14ac:dyDescent="0.25">
      <c r="B105" s="9">
        <v>4</v>
      </c>
      <c r="C105">
        <f>IF('Assessment Form'!G263="yes",1,0)</f>
        <v>0</v>
      </c>
      <c r="E105" s="2" t="s">
        <v>27</v>
      </c>
    </row>
    <row r="106" spans="2:6" x14ac:dyDescent="0.25">
      <c r="B106" s="9"/>
    </row>
    <row r="107" spans="2:6" x14ac:dyDescent="0.25">
      <c r="B107" s="298" t="s">
        <v>353</v>
      </c>
      <c r="C107" s="298"/>
      <c r="D107" s="298"/>
      <c r="E107" s="298"/>
      <c r="F107" s="298"/>
    </row>
    <row r="108" spans="2:6" x14ac:dyDescent="0.25">
      <c r="B108" s="6" t="s">
        <v>26</v>
      </c>
      <c r="C108" s="6" t="s">
        <v>101</v>
      </c>
      <c r="D108" s="4"/>
      <c r="E108" s="8" t="s">
        <v>29</v>
      </c>
      <c r="F108" s="7"/>
    </row>
    <row r="109" spans="2:6" x14ac:dyDescent="0.25">
      <c r="B109" s="9">
        <v>1</v>
      </c>
      <c r="C109">
        <f>'Assessment Form'!G270</f>
        <v>0</v>
      </c>
      <c r="E109" s="2" t="s">
        <v>452</v>
      </c>
    </row>
    <row r="110" spans="2:6" x14ac:dyDescent="0.25">
      <c r="B110" s="9"/>
    </row>
    <row r="111" spans="2:6" x14ac:dyDescent="0.25">
      <c r="B111" s="298" t="s">
        <v>354</v>
      </c>
      <c r="C111" s="298"/>
      <c r="D111" s="298"/>
      <c r="E111" s="298"/>
      <c r="F111" s="298"/>
    </row>
    <row r="112" spans="2:6" x14ac:dyDescent="0.25">
      <c r="B112" s="6" t="s">
        <v>26</v>
      </c>
      <c r="C112" s="38" t="s">
        <v>283</v>
      </c>
      <c r="D112" s="4"/>
      <c r="E112" s="8" t="s">
        <v>29</v>
      </c>
      <c r="F112" s="7"/>
    </row>
    <row r="113" spans="2:6" x14ac:dyDescent="0.25">
      <c r="B113" s="9">
        <v>1</v>
      </c>
      <c r="C113">
        <f>IF('Assessment Form'!C286="Grid",1,0)</f>
        <v>0</v>
      </c>
      <c r="E113" s="2" t="s">
        <v>551</v>
      </c>
    </row>
    <row r="114" spans="2:6" x14ac:dyDescent="0.25">
      <c r="B114" s="9">
        <v>2</v>
      </c>
      <c r="C114">
        <f>IF(C113=0,0,IF('Assessment Form'!C291="No major barriers",3,IF('Assessment Form'!C291="Major barrier(s), but well integrated and connected",2,IF('Assessment Form'!C291="Major barrier(s) with several connections",1,0))))</f>
        <v>0</v>
      </c>
      <c r="E114" s="2" t="s">
        <v>166</v>
      </c>
    </row>
    <row r="115" spans="2:6" x14ac:dyDescent="0.25">
      <c r="B115" s="9">
        <v>3</v>
      </c>
      <c r="C115">
        <f>IF(C113=0,0,IF('Assessment Form'!C294="No disconnected streets",2,IF('Assessment Form'!C294="Few disconnected streets",1,0)))</f>
        <v>0</v>
      </c>
      <c r="E115" s="2" t="s">
        <v>167</v>
      </c>
    </row>
    <row r="116" spans="2:6" x14ac:dyDescent="0.25">
      <c r="B116" s="9"/>
    </row>
    <row r="117" spans="2:6" x14ac:dyDescent="0.25">
      <c r="B117" s="298" t="s">
        <v>355</v>
      </c>
      <c r="C117" s="298"/>
      <c r="D117" s="298"/>
      <c r="E117" s="298"/>
      <c r="F117" s="298"/>
    </row>
    <row r="118" spans="2:6" x14ac:dyDescent="0.25">
      <c r="B118" s="6" t="s">
        <v>26</v>
      </c>
      <c r="C118" s="6" t="s">
        <v>101</v>
      </c>
      <c r="D118" s="4"/>
      <c r="E118" s="8" t="s">
        <v>29</v>
      </c>
      <c r="F118" s="7"/>
    </row>
    <row r="119" spans="2:6" x14ac:dyDescent="0.25">
      <c r="B119" s="9">
        <v>1</v>
      </c>
      <c r="C119">
        <f>'Assessment Form'!G302</f>
        <v>0</v>
      </c>
      <c r="E119" s="2" t="s">
        <v>452</v>
      </c>
    </row>
    <row r="120" spans="2:6" x14ac:dyDescent="0.25">
      <c r="B120" s="9"/>
    </row>
    <row r="121" spans="2:6" x14ac:dyDescent="0.25">
      <c r="B121" s="298" t="s">
        <v>356</v>
      </c>
      <c r="C121" s="298"/>
      <c r="D121" s="298"/>
      <c r="E121" s="298"/>
      <c r="F121" s="298"/>
    </row>
    <row r="122" spans="2:6" x14ac:dyDescent="0.25">
      <c r="B122" s="6" t="s">
        <v>26</v>
      </c>
      <c r="C122" s="6" t="s">
        <v>101</v>
      </c>
      <c r="D122" s="4"/>
      <c r="E122" s="8" t="s">
        <v>29</v>
      </c>
      <c r="F122" s="7"/>
    </row>
    <row r="123" spans="2:6" x14ac:dyDescent="0.25">
      <c r="B123" s="9">
        <v>1</v>
      </c>
      <c r="C123">
        <f>'Assessment Form'!G312</f>
        <v>0</v>
      </c>
      <c r="E123" s="2" t="s">
        <v>452</v>
      </c>
    </row>
    <row r="124" spans="2:6" x14ac:dyDescent="0.25">
      <c r="B124" s="9"/>
    </row>
    <row r="125" spans="2:6" ht="30" customHeight="1" x14ac:dyDescent="0.25">
      <c r="B125" s="304" t="s">
        <v>357</v>
      </c>
      <c r="C125" s="304"/>
      <c r="D125" s="304"/>
      <c r="E125" s="304"/>
      <c r="F125" s="304"/>
    </row>
    <row r="126" spans="2:6" x14ac:dyDescent="0.25">
      <c r="B126" s="6" t="s">
        <v>26</v>
      </c>
      <c r="C126" s="6" t="s">
        <v>101</v>
      </c>
      <c r="D126" s="4"/>
      <c r="E126" s="8" t="s">
        <v>29</v>
      </c>
      <c r="F126" s="7"/>
    </row>
    <row r="127" spans="2:6" x14ac:dyDescent="0.25">
      <c r="B127" s="9">
        <v>1</v>
      </c>
      <c r="C127">
        <f>'Assessment Form'!G323</f>
        <v>0</v>
      </c>
      <c r="E127" s="2" t="s">
        <v>452</v>
      </c>
    </row>
    <row r="128" spans="2:6" x14ac:dyDescent="0.25">
      <c r="B128" s="9"/>
    </row>
    <row r="129" spans="2:6" x14ac:dyDescent="0.25">
      <c r="B129" s="303" t="s">
        <v>358</v>
      </c>
      <c r="C129" s="303"/>
      <c r="D129" s="303"/>
      <c r="E129" s="303"/>
      <c r="F129" s="303"/>
    </row>
    <row r="130" spans="2:6" x14ac:dyDescent="0.25">
      <c r="B130" s="6" t="s">
        <v>26</v>
      </c>
      <c r="C130" s="38" t="s">
        <v>283</v>
      </c>
      <c r="D130" s="4"/>
      <c r="E130" s="8" t="s">
        <v>29</v>
      </c>
      <c r="F130" s="7"/>
    </row>
    <row r="131" spans="2:6" x14ac:dyDescent="0.25">
      <c r="B131" s="9">
        <v>1</v>
      </c>
      <c r="C131">
        <f>IF('Assessment Form'!G331="yes",1,0)</f>
        <v>0</v>
      </c>
      <c r="E131" s="2" t="s">
        <v>27</v>
      </c>
    </row>
    <row r="132" spans="2:6" x14ac:dyDescent="0.25">
      <c r="B132" s="9">
        <v>2</v>
      </c>
      <c r="C132">
        <f>IF('Assessment Form'!G333="yes",1,0)</f>
        <v>0</v>
      </c>
      <c r="E132" s="2" t="s">
        <v>27</v>
      </c>
    </row>
    <row r="133" spans="2:6" x14ac:dyDescent="0.25">
      <c r="B133" s="9">
        <v>3</v>
      </c>
      <c r="C133">
        <f>IF('Assessment Form'!G335="yes",1,0)</f>
        <v>0</v>
      </c>
      <c r="E133" s="2" t="s">
        <v>27</v>
      </c>
    </row>
    <row r="134" spans="2:6" x14ac:dyDescent="0.25">
      <c r="B134" s="9">
        <v>4</v>
      </c>
      <c r="C134">
        <f>IF('Assessment Form'!G337="yes",2,0)</f>
        <v>0</v>
      </c>
      <c r="E134" s="2" t="s">
        <v>179</v>
      </c>
    </row>
    <row r="135" spans="2:6" x14ac:dyDescent="0.25">
      <c r="B135" s="9">
        <v>5</v>
      </c>
      <c r="C135">
        <f>IF('Assessment Form'!G339="yes",2,0)</f>
        <v>0</v>
      </c>
      <c r="E135" s="2" t="s">
        <v>179</v>
      </c>
    </row>
    <row r="136" spans="2:6" x14ac:dyDescent="0.25">
      <c r="B136" s="9"/>
    </row>
    <row r="137" spans="2:6" x14ac:dyDescent="0.25">
      <c r="B137" s="303" t="s">
        <v>359</v>
      </c>
      <c r="C137" s="303"/>
      <c r="D137" s="303"/>
      <c r="E137" s="303"/>
      <c r="F137" s="303"/>
    </row>
    <row r="138" spans="2:6" x14ac:dyDescent="0.25">
      <c r="B138" s="6" t="s">
        <v>26</v>
      </c>
      <c r="C138" s="38" t="s">
        <v>283</v>
      </c>
      <c r="D138" s="4"/>
      <c r="E138" s="8" t="s">
        <v>29</v>
      </c>
      <c r="F138" s="7"/>
    </row>
    <row r="139" spans="2:6" x14ac:dyDescent="0.25">
      <c r="B139" s="9">
        <v>1</v>
      </c>
      <c r="C139">
        <f>IF('Assessment Form'!G346="yes",1,0)</f>
        <v>0</v>
      </c>
      <c r="E139" s="2" t="s">
        <v>27</v>
      </c>
    </row>
    <row r="140" spans="2:6" x14ac:dyDescent="0.25">
      <c r="B140" s="9">
        <v>2</v>
      </c>
      <c r="C140">
        <f>IF('Assessment Form'!G348="yes",1,0)</f>
        <v>0</v>
      </c>
      <c r="E140" s="2" t="s">
        <v>27</v>
      </c>
    </row>
    <row r="141" spans="2:6" x14ac:dyDescent="0.25">
      <c r="B141" s="9">
        <v>3</v>
      </c>
      <c r="C141">
        <f>IF('Assessment Form'!G350="yes",1,0)</f>
        <v>0</v>
      </c>
      <c r="E141" s="2" t="s">
        <v>27</v>
      </c>
    </row>
    <row r="142" spans="2:6" x14ac:dyDescent="0.25">
      <c r="B142" s="9">
        <v>4</v>
      </c>
      <c r="C142">
        <f>IF('Assessment Form'!G352="yes",2,0)</f>
        <v>0</v>
      </c>
      <c r="E142" s="2" t="s">
        <v>179</v>
      </c>
    </row>
    <row r="143" spans="2:6" x14ac:dyDescent="0.25">
      <c r="B143" s="9"/>
    </row>
    <row r="144" spans="2:6" ht="29.25" customHeight="1" x14ac:dyDescent="0.25">
      <c r="B144" s="304" t="s">
        <v>360</v>
      </c>
      <c r="C144" s="304"/>
      <c r="D144" s="304"/>
      <c r="E144" s="304"/>
      <c r="F144" s="304"/>
    </row>
    <row r="145" spans="2:6" x14ac:dyDescent="0.25">
      <c r="B145" s="6" t="s">
        <v>26</v>
      </c>
      <c r="C145" s="6" t="s">
        <v>101</v>
      </c>
      <c r="D145" s="4"/>
      <c r="E145" s="8" t="s">
        <v>29</v>
      </c>
      <c r="F145" s="7"/>
    </row>
    <row r="146" spans="2:6" x14ac:dyDescent="0.25">
      <c r="B146" s="9">
        <v>1</v>
      </c>
      <c r="C146">
        <f>'Assessment Form'!G359</f>
        <v>0</v>
      </c>
      <c r="E146" s="2" t="s">
        <v>452</v>
      </c>
    </row>
    <row r="147" spans="2:6" x14ac:dyDescent="0.25">
      <c r="B147" s="9"/>
    </row>
    <row r="148" spans="2:6" x14ac:dyDescent="0.25">
      <c r="B148" s="9"/>
    </row>
    <row r="149" spans="2:6" x14ac:dyDescent="0.25">
      <c r="B149" s="9"/>
    </row>
    <row r="150" spans="2:6" x14ac:dyDescent="0.25">
      <c r="B150" s="9"/>
    </row>
    <row r="151" spans="2:6" x14ac:dyDescent="0.25">
      <c r="B151" s="9"/>
    </row>
    <row r="152" spans="2:6" x14ac:dyDescent="0.25">
      <c r="B152" s="9"/>
    </row>
    <row r="153" spans="2:6" x14ac:dyDescent="0.25">
      <c r="B153" s="9"/>
    </row>
    <row r="154" spans="2:6" x14ac:dyDescent="0.25">
      <c r="B154" s="9"/>
    </row>
    <row r="155" spans="2:6" x14ac:dyDescent="0.25">
      <c r="B155" s="9"/>
    </row>
    <row r="156" spans="2:6" x14ac:dyDescent="0.25">
      <c r="B156" s="9"/>
    </row>
    <row r="157" spans="2:6" x14ac:dyDescent="0.25">
      <c r="B157" s="9"/>
    </row>
    <row r="158" spans="2:6" x14ac:dyDescent="0.25">
      <c r="B158" s="9"/>
    </row>
    <row r="159" spans="2:6" x14ac:dyDescent="0.25">
      <c r="B159" s="9"/>
    </row>
    <row r="160" spans="2:6" x14ac:dyDescent="0.25">
      <c r="B160" s="9"/>
    </row>
    <row r="161" spans="2:2" x14ac:dyDescent="0.25">
      <c r="B161" s="9"/>
    </row>
    <row r="162" spans="2:2" x14ac:dyDescent="0.25">
      <c r="B162" s="9"/>
    </row>
    <row r="163" spans="2:2" x14ac:dyDescent="0.25">
      <c r="B163" s="9"/>
    </row>
    <row r="164" spans="2:2" x14ac:dyDescent="0.25">
      <c r="B164" s="9"/>
    </row>
    <row r="165" spans="2:2" x14ac:dyDescent="0.25">
      <c r="B165" s="9"/>
    </row>
    <row r="166" spans="2:2" x14ac:dyDescent="0.25">
      <c r="B166" s="9"/>
    </row>
    <row r="167" spans="2:2" x14ac:dyDescent="0.25">
      <c r="B167" s="9"/>
    </row>
    <row r="168" spans="2:2" x14ac:dyDescent="0.25">
      <c r="B168" s="9"/>
    </row>
    <row r="169" spans="2:2" x14ac:dyDescent="0.25">
      <c r="B169" s="9"/>
    </row>
    <row r="170" spans="2:2" x14ac:dyDescent="0.25">
      <c r="B170" s="9"/>
    </row>
    <row r="171" spans="2:2" x14ac:dyDescent="0.25">
      <c r="B171" s="9"/>
    </row>
    <row r="172" spans="2:2" x14ac:dyDescent="0.25">
      <c r="B172" s="9"/>
    </row>
    <row r="173" spans="2:2" x14ac:dyDescent="0.25">
      <c r="B173" s="9"/>
    </row>
    <row r="174" spans="2:2" x14ac:dyDescent="0.25">
      <c r="B174" s="9"/>
    </row>
    <row r="175" spans="2:2" x14ac:dyDescent="0.25">
      <c r="B175" s="9"/>
    </row>
    <row r="176" spans="2:2" x14ac:dyDescent="0.25">
      <c r="B176" s="9"/>
    </row>
    <row r="177" spans="2:2" x14ac:dyDescent="0.25">
      <c r="B177" s="9"/>
    </row>
    <row r="178" spans="2:2" x14ac:dyDescent="0.25">
      <c r="B178" s="9"/>
    </row>
    <row r="179" spans="2:2" x14ac:dyDescent="0.25">
      <c r="B179" s="9"/>
    </row>
    <row r="180" spans="2:2" x14ac:dyDescent="0.25">
      <c r="B180" s="9"/>
    </row>
    <row r="181" spans="2:2" x14ac:dyDescent="0.25">
      <c r="B181" s="9"/>
    </row>
    <row r="182" spans="2:2" x14ac:dyDescent="0.25">
      <c r="B182" s="9"/>
    </row>
    <row r="183" spans="2:2" x14ac:dyDescent="0.25">
      <c r="B183" s="9"/>
    </row>
    <row r="184" spans="2:2" x14ac:dyDescent="0.25">
      <c r="B184" s="9"/>
    </row>
    <row r="185" spans="2:2" x14ac:dyDescent="0.25">
      <c r="B185" s="9"/>
    </row>
    <row r="186" spans="2:2" x14ac:dyDescent="0.25">
      <c r="B186" s="9"/>
    </row>
    <row r="187" spans="2:2" x14ac:dyDescent="0.25">
      <c r="B187" s="9"/>
    </row>
    <row r="188" spans="2:2" x14ac:dyDescent="0.25">
      <c r="B188" s="9"/>
    </row>
    <row r="189" spans="2:2" x14ac:dyDescent="0.25">
      <c r="B189" s="9"/>
    </row>
    <row r="190" spans="2:2" x14ac:dyDescent="0.25">
      <c r="B190" s="9"/>
    </row>
    <row r="191" spans="2:2" x14ac:dyDescent="0.25">
      <c r="B191" s="9"/>
    </row>
    <row r="192" spans="2:2" x14ac:dyDescent="0.25">
      <c r="B192" s="9"/>
    </row>
    <row r="193" spans="2:2" x14ac:dyDescent="0.25">
      <c r="B193" s="9"/>
    </row>
    <row r="194" spans="2:2" x14ac:dyDescent="0.25">
      <c r="B194" s="9"/>
    </row>
    <row r="195" spans="2:2" x14ac:dyDescent="0.25">
      <c r="B195" s="9"/>
    </row>
    <row r="196" spans="2:2" x14ac:dyDescent="0.25">
      <c r="B196" s="9"/>
    </row>
    <row r="197" spans="2:2" x14ac:dyDescent="0.25">
      <c r="B197" s="9"/>
    </row>
    <row r="198" spans="2:2" x14ac:dyDescent="0.25">
      <c r="B198" s="9"/>
    </row>
    <row r="199" spans="2:2" x14ac:dyDescent="0.25">
      <c r="B199" s="9"/>
    </row>
    <row r="200" spans="2:2" x14ac:dyDescent="0.25">
      <c r="B200" s="9"/>
    </row>
    <row r="201" spans="2:2" x14ac:dyDescent="0.25">
      <c r="B201" s="9"/>
    </row>
    <row r="202" spans="2:2" x14ac:dyDescent="0.25">
      <c r="B202" s="9"/>
    </row>
    <row r="203" spans="2:2" x14ac:dyDescent="0.25">
      <c r="B203" s="9"/>
    </row>
    <row r="204" spans="2:2" x14ac:dyDescent="0.25">
      <c r="B204" s="9"/>
    </row>
    <row r="205" spans="2:2" x14ac:dyDescent="0.25">
      <c r="B205" s="9"/>
    </row>
    <row r="206" spans="2:2" x14ac:dyDescent="0.25">
      <c r="B206" s="9"/>
    </row>
    <row r="207" spans="2:2" x14ac:dyDescent="0.25">
      <c r="B207" s="9"/>
    </row>
    <row r="208" spans="2:2" x14ac:dyDescent="0.25">
      <c r="B208" s="9"/>
    </row>
    <row r="209" spans="2:2" x14ac:dyDescent="0.25">
      <c r="B209" s="9"/>
    </row>
    <row r="210" spans="2:2" x14ac:dyDescent="0.25">
      <c r="B210" s="9"/>
    </row>
    <row r="211" spans="2:2" x14ac:dyDescent="0.25">
      <c r="B211" s="9"/>
    </row>
    <row r="212" spans="2:2" x14ac:dyDescent="0.25">
      <c r="B212" s="9"/>
    </row>
    <row r="213" spans="2:2" x14ac:dyDescent="0.25">
      <c r="B213" s="9"/>
    </row>
    <row r="214" spans="2:2" x14ac:dyDescent="0.25">
      <c r="B214" s="9"/>
    </row>
    <row r="215" spans="2:2" x14ac:dyDescent="0.25">
      <c r="B215" s="9"/>
    </row>
    <row r="216" spans="2:2" x14ac:dyDescent="0.25">
      <c r="B216" s="9"/>
    </row>
    <row r="217" spans="2:2" x14ac:dyDescent="0.25">
      <c r="B217" s="9"/>
    </row>
    <row r="218" spans="2:2" x14ac:dyDescent="0.25">
      <c r="B218" s="9"/>
    </row>
    <row r="219" spans="2:2" x14ac:dyDescent="0.25">
      <c r="B219" s="9"/>
    </row>
    <row r="220" spans="2:2" x14ac:dyDescent="0.25">
      <c r="B220" s="9"/>
    </row>
    <row r="221" spans="2:2" x14ac:dyDescent="0.25">
      <c r="B221" s="9"/>
    </row>
    <row r="222" spans="2:2" x14ac:dyDescent="0.25">
      <c r="B222" s="9"/>
    </row>
    <row r="223" spans="2:2" x14ac:dyDescent="0.25">
      <c r="B223" s="9"/>
    </row>
    <row r="224" spans="2:2" x14ac:dyDescent="0.25">
      <c r="B224" s="9"/>
    </row>
    <row r="225" spans="2:2" x14ac:dyDescent="0.25">
      <c r="B225" s="9"/>
    </row>
    <row r="226" spans="2:2" x14ac:dyDescent="0.25">
      <c r="B226" s="9"/>
    </row>
    <row r="227" spans="2:2" x14ac:dyDescent="0.25">
      <c r="B227" s="9"/>
    </row>
    <row r="228" spans="2:2" x14ac:dyDescent="0.25">
      <c r="B228" s="9"/>
    </row>
    <row r="229" spans="2:2" x14ac:dyDescent="0.25">
      <c r="B229" s="9"/>
    </row>
    <row r="230" spans="2:2" x14ac:dyDescent="0.25">
      <c r="B230" s="9"/>
    </row>
    <row r="231" spans="2:2" x14ac:dyDescent="0.25">
      <c r="B231" s="9"/>
    </row>
    <row r="232" spans="2:2" x14ac:dyDescent="0.25">
      <c r="B232" s="9"/>
    </row>
    <row r="233" spans="2:2" x14ac:dyDescent="0.25">
      <c r="B233" s="9"/>
    </row>
    <row r="234" spans="2:2" x14ac:dyDescent="0.25">
      <c r="B234" s="9"/>
    </row>
    <row r="235" spans="2:2" x14ac:dyDescent="0.25">
      <c r="B235" s="9"/>
    </row>
    <row r="236" spans="2:2" x14ac:dyDescent="0.25">
      <c r="B236" s="9"/>
    </row>
    <row r="237" spans="2:2" x14ac:dyDescent="0.25">
      <c r="B237" s="9"/>
    </row>
    <row r="238" spans="2:2" x14ac:dyDescent="0.25">
      <c r="B238" s="9"/>
    </row>
    <row r="239" spans="2:2" x14ac:dyDescent="0.25">
      <c r="B239" s="9"/>
    </row>
    <row r="240" spans="2:2" x14ac:dyDescent="0.25">
      <c r="B240" s="9"/>
    </row>
    <row r="241" spans="2:2" x14ac:dyDescent="0.25">
      <c r="B241" s="9"/>
    </row>
    <row r="242" spans="2:2" x14ac:dyDescent="0.25">
      <c r="B242" s="9"/>
    </row>
    <row r="243" spans="2:2" x14ac:dyDescent="0.25">
      <c r="B243" s="9"/>
    </row>
    <row r="244" spans="2:2" x14ac:dyDescent="0.25">
      <c r="B244" s="9"/>
    </row>
    <row r="245" spans="2:2" x14ac:dyDescent="0.25">
      <c r="B245" s="9"/>
    </row>
    <row r="246" spans="2:2" x14ac:dyDescent="0.25">
      <c r="B246" s="9"/>
    </row>
    <row r="247" spans="2:2" x14ac:dyDescent="0.25">
      <c r="B247" s="9"/>
    </row>
    <row r="248" spans="2:2" x14ac:dyDescent="0.25">
      <c r="B248" s="9"/>
    </row>
    <row r="249" spans="2:2" x14ac:dyDescent="0.25">
      <c r="B249" s="9"/>
    </row>
    <row r="250" spans="2:2" x14ac:dyDescent="0.25">
      <c r="B250" s="9"/>
    </row>
    <row r="251" spans="2:2" x14ac:dyDescent="0.25">
      <c r="B251" s="9"/>
    </row>
    <row r="252" spans="2:2" x14ac:dyDescent="0.25">
      <c r="B252" s="9"/>
    </row>
    <row r="253" spans="2:2" x14ac:dyDescent="0.25">
      <c r="B253" s="9"/>
    </row>
    <row r="254" spans="2:2" x14ac:dyDescent="0.25">
      <c r="B254" s="9"/>
    </row>
    <row r="255" spans="2:2" x14ac:dyDescent="0.25">
      <c r="B255" s="9"/>
    </row>
    <row r="256" spans="2:2" x14ac:dyDescent="0.25">
      <c r="B256" s="9"/>
    </row>
    <row r="257" spans="2:2" x14ac:dyDescent="0.25">
      <c r="B257" s="9"/>
    </row>
    <row r="258" spans="2:2" x14ac:dyDescent="0.25">
      <c r="B258" s="9"/>
    </row>
    <row r="259" spans="2:2" x14ac:dyDescent="0.25">
      <c r="B259" s="9"/>
    </row>
    <row r="260" spans="2:2" x14ac:dyDescent="0.25">
      <c r="B260" s="9"/>
    </row>
    <row r="261" spans="2:2" x14ac:dyDescent="0.25">
      <c r="B261" s="9"/>
    </row>
    <row r="262" spans="2:2" x14ac:dyDescent="0.25">
      <c r="B262" s="9"/>
    </row>
    <row r="263" spans="2:2" x14ac:dyDescent="0.25">
      <c r="B263" s="9"/>
    </row>
    <row r="264" spans="2:2" x14ac:dyDescent="0.25">
      <c r="B264" s="9"/>
    </row>
    <row r="265" spans="2:2" x14ac:dyDescent="0.25">
      <c r="B265" s="9"/>
    </row>
    <row r="266" spans="2:2" x14ac:dyDescent="0.25">
      <c r="B266" s="9"/>
    </row>
    <row r="267" spans="2:2" x14ac:dyDescent="0.25">
      <c r="B267" s="9"/>
    </row>
    <row r="268" spans="2:2" x14ac:dyDescent="0.25">
      <c r="B268" s="9"/>
    </row>
    <row r="269" spans="2:2" x14ac:dyDescent="0.25">
      <c r="B269" s="9"/>
    </row>
    <row r="270" spans="2:2" x14ac:dyDescent="0.25">
      <c r="B270" s="9"/>
    </row>
    <row r="271" spans="2:2" x14ac:dyDescent="0.25">
      <c r="B271" s="9"/>
    </row>
    <row r="272" spans="2:2" x14ac:dyDescent="0.25">
      <c r="B272" s="9"/>
    </row>
    <row r="273" spans="2:2" x14ac:dyDescent="0.25">
      <c r="B273" s="9"/>
    </row>
    <row r="274" spans="2:2" x14ac:dyDescent="0.25">
      <c r="B274" s="9"/>
    </row>
    <row r="275" spans="2:2" x14ac:dyDescent="0.25">
      <c r="B275" s="9"/>
    </row>
    <row r="276" spans="2:2" x14ac:dyDescent="0.25">
      <c r="B276" s="9"/>
    </row>
    <row r="277" spans="2:2" x14ac:dyDescent="0.25">
      <c r="B277" s="9"/>
    </row>
    <row r="278" spans="2:2" x14ac:dyDescent="0.25">
      <c r="B278" s="9"/>
    </row>
    <row r="279" spans="2:2" x14ac:dyDescent="0.25">
      <c r="B279" s="9"/>
    </row>
    <row r="280" spans="2:2" x14ac:dyDescent="0.25">
      <c r="B280" s="9"/>
    </row>
    <row r="281" spans="2:2" x14ac:dyDescent="0.25">
      <c r="B281" s="9"/>
    </row>
    <row r="282" spans="2:2" x14ac:dyDescent="0.25">
      <c r="B282" s="9"/>
    </row>
    <row r="283" spans="2:2" x14ac:dyDescent="0.25">
      <c r="B283" s="9"/>
    </row>
    <row r="284" spans="2:2" x14ac:dyDescent="0.25">
      <c r="B284" s="9"/>
    </row>
    <row r="285" spans="2:2" x14ac:dyDescent="0.25">
      <c r="B285" s="9"/>
    </row>
    <row r="286" spans="2:2" x14ac:dyDescent="0.25">
      <c r="B286" s="9"/>
    </row>
    <row r="287" spans="2:2" x14ac:dyDescent="0.25">
      <c r="B287" s="9"/>
    </row>
    <row r="288" spans="2:2" x14ac:dyDescent="0.25">
      <c r="B288" s="9"/>
    </row>
    <row r="289" spans="2:2" x14ac:dyDescent="0.25">
      <c r="B289" s="9"/>
    </row>
    <row r="290" spans="2:2" x14ac:dyDescent="0.25">
      <c r="B290" s="9"/>
    </row>
    <row r="291" spans="2:2" x14ac:dyDescent="0.25">
      <c r="B291" s="9"/>
    </row>
    <row r="292" spans="2:2" x14ac:dyDescent="0.25">
      <c r="B292" s="9"/>
    </row>
    <row r="293" spans="2:2" x14ac:dyDescent="0.25">
      <c r="B293" s="9"/>
    </row>
    <row r="294" spans="2:2" x14ac:dyDescent="0.25">
      <c r="B294" s="9"/>
    </row>
    <row r="295" spans="2:2" x14ac:dyDescent="0.25">
      <c r="B295" s="9"/>
    </row>
    <row r="296" spans="2:2" x14ac:dyDescent="0.25">
      <c r="B296" s="9"/>
    </row>
    <row r="297" spans="2:2" x14ac:dyDescent="0.25">
      <c r="B297" s="9"/>
    </row>
    <row r="298" spans="2:2" x14ac:dyDescent="0.25">
      <c r="B298" s="9"/>
    </row>
    <row r="299" spans="2:2" x14ac:dyDescent="0.25">
      <c r="B299" s="9"/>
    </row>
    <row r="300" spans="2:2" x14ac:dyDescent="0.25">
      <c r="B300" s="9"/>
    </row>
    <row r="301" spans="2:2" x14ac:dyDescent="0.25">
      <c r="B301" s="9"/>
    </row>
    <row r="302" spans="2:2" x14ac:dyDescent="0.25">
      <c r="B302" s="9"/>
    </row>
    <row r="303" spans="2:2" x14ac:dyDescent="0.25">
      <c r="B303" s="9"/>
    </row>
    <row r="304" spans="2:2" x14ac:dyDescent="0.25">
      <c r="B304" s="9"/>
    </row>
    <row r="305" spans="2:2" x14ac:dyDescent="0.25">
      <c r="B305" s="9"/>
    </row>
    <row r="306" spans="2:2" x14ac:dyDescent="0.25">
      <c r="B306" s="9"/>
    </row>
    <row r="307" spans="2:2" x14ac:dyDescent="0.25">
      <c r="B307" s="9"/>
    </row>
    <row r="308" spans="2:2" x14ac:dyDescent="0.25">
      <c r="B308" s="9"/>
    </row>
    <row r="309" spans="2:2" x14ac:dyDescent="0.25">
      <c r="B309" s="9"/>
    </row>
    <row r="310" spans="2:2" x14ac:dyDescent="0.25">
      <c r="B310" s="9"/>
    </row>
    <row r="311" spans="2:2" x14ac:dyDescent="0.25">
      <c r="B311" s="9"/>
    </row>
    <row r="312" spans="2:2" x14ac:dyDescent="0.25">
      <c r="B312" s="9"/>
    </row>
    <row r="313" spans="2:2" x14ac:dyDescent="0.25">
      <c r="B313" s="9"/>
    </row>
    <row r="314" spans="2:2" x14ac:dyDescent="0.25">
      <c r="B314" s="9"/>
    </row>
    <row r="315" spans="2:2" x14ac:dyDescent="0.25">
      <c r="B315" s="9"/>
    </row>
    <row r="316" spans="2:2" x14ac:dyDescent="0.25">
      <c r="B316" s="9"/>
    </row>
    <row r="317" spans="2:2" x14ac:dyDescent="0.25">
      <c r="B317" s="9"/>
    </row>
    <row r="318" spans="2:2" x14ac:dyDescent="0.25">
      <c r="B318" s="9"/>
    </row>
    <row r="319" spans="2:2" x14ac:dyDescent="0.25">
      <c r="B319" s="9"/>
    </row>
    <row r="320" spans="2:2" x14ac:dyDescent="0.25">
      <c r="B320" s="9"/>
    </row>
    <row r="321" spans="2:2" x14ac:dyDescent="0.25">
      <c r="B321" s="9"/>
    </row>
    <row r="322" spans="2:2" x14ac:dyDescent="0.25">
      <c r="B322" s="9"/>
    </row>
    <row r="323" spans="2:2" x14ac:dyDescent="0.25">
      <c r="B323" s="9"/>
    </row>
    <row r="324" spans="2:2" x14ac:dyDescent="0.25">
      <c r="B324" s="9"/>
    </row>
  </sheetData>
  <sheetProtection algorithmName="SHA-512" hashValue="dfDFrJZCpszSCMib+6Wew8SMzUrd+2Jj2jRnzzhqPbx3S1sdpojBMqYtopkvlIRY7Rq/iJbL9qfwh/luZEQU8g==" saltValue="1jo8Aig9IF6kxP1hOIGaMg==" spinCount="100000" sheet="1" objects="1" scenarios="1"/>
  <mergeCells count="27">
    <mergeCell ref="A7:I7"/>
    <mergeCell ref="A5:I5"/>
    <mergeCell ref="A1:I1"/>
    <mergeCell ref="A6:I6"/>
    <mergeCell ref="B94:F94"/>
    <mergeCell ref="A2:I2"/>
    <mergeCell ref="A4:I4"/>
    <mergeCell ref="A3:I3"/>
    <mergeCell ref="B137:F137"/>
    <mergeCell ref="B144:F144"/>
    <mergeCell ref="B111:F111"/>
    <mergeCell ref="B117:F117"/>
    <mergeCell ref="B121:F121"/>
    <mergeCell ref="B125:F125"/>
    <mergeCell ref="B129:F129"/>
    <mergeCell ref="B107:F107"/>
    <mergeCell ref="B9:F9"/>
    <mergeCell ref="B22:F22"/>
    <mergeCell ref="B40:F40"/>
    <mergeCell ref="B48:F48"/>
    <mergeCell ref="B98:F98"/>
    <mergeCell ref="B58:F58"/>
    <mergeCell ref="B67:F67"/>
    <mergeCell ref="B71:F71"/>
    <mergeCell ref="B78:F78"/>
    <mergeCell ref="B83:F83"/>
    <mergeCell ref="B90:F90"/>
  </mergeCells>
  <hyperlinks>
    <hyperlink ref="A7:I7" location="'READ ME FIRST'!A70" display="ReadMe tab section on “What if I want to change the assumptions?”   "/>
  </hyperlink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A1:M42"/>
  <sheetViews>
    <sheetView workbookViewId="0">
      <selection activeCell="P27" sqref="P27"/>
    </sheetView>
  </sheetViews>
  <sheetFormatPr defaultRowHeight="15" x14ac:dyDescent="0.25"/>
  <cols>
    <col min="1" max="1" width="27.42578125" customWidth="1"/>
    <col min="2" max="2" width="16.7109375" customWidth="1"/>
    <col min="3" max="3" width="5.28515625" bestFit="1" customWidth="1"/>
    <col min="4" max="4" width="7" bestFit="1" customWidth="1"/>
    <col min="5" max="5" width="5.28515625" bestFit="1" customWidth="1"/>
    <col min="6" max="6" width="7" bestFit="1" customWidth="1"/>
    <col min="7" max="7" width="5.28515625" bestFit="1" customWidth="1"/>
    <col min="8" max="8" width="7" bestFit="1" customWidth="1"/>
    <col min="9" max="9" width="5.28515625" bestFit="1" customWidth="1"/>
    <col min="10" max="11" width="7" bestFit="1" customWidth="1"/>
    <col min="12" max="12" width="4" bestFit="1" customWidth="1"/>
    <col min="13" max="13" width="19.7109375" customWidth="1"/>
  </cols>
  <sheetData>
    <row r="1" spans="1:13" x14ac:dyDescent="0.25">
      <c r="A1" s="167" t="s">
        <v>266</v>
      </c>
      <c r="B1" s="167"/>
      <c r="C1" s="167"/>
      <c r="D1" s="167"/>
      <c r="E1" s="167"/>
      <c r="F1" s="167"/>
      <c r="G1" s="167"/>
      <c r="H1" s="167"/>
      <c r="I1" s="167"/>
      <c r="J1" s="167"/>
      <c r="K1" s="167"/>
      <c r="L1" s="167"/>
      <c r="M1" s="167"/>
    </row>
    <row r="2" spans="1:13" ht="48.75" customHeight="1" x14ac:dyDescent="0.25">
      <c r="A2" s="161" t="s">
        <v>434</v>
      </c>
      <c r="B2" s="161"/>
      <c r="C2" s="161"/>
      <c r="D2" s="161"/>
      <c r="E2" s="161"/>
      <c r="F2" s="161"/>
      <c r="G2" s="161"/>
      <c r="H2" s="161"/>
      <c r="I2" s="161"/>
      <c r="J2" s="161"/>
      <c r="K2" s="161"/>
      <c r="L2" s="161"/>
      <c r="M2" s="161"/>
    </row>
    <row r="4" spans="1:13" ht="130.5" customHeight="1" x14ac:dyDescent="0.25">
      <c r="A4" s="318" t="s">
        <v>457</v>
      </c>
      <c r="B4" s="319"/>
      <c r="C4" s="319"/>
      <c r="D4" s="319"/>
      <c r="E4" s="319"/>
      <c r="F4" s="319"/>
      <c r="G4" s="319"/>
      <c r="H4" s="319"/>
      <c r="I4" s="319"/>
      <c r="J4" s="319"/>
      <c r="K4" s="319"/>
      <c r="L4" s="319"/>
      <c r="M4" s="319"/>
    </row>
    <row r="5" spans="1:13" x14ac:dyDescent="0.25">
      <c r="A5" s="306" t="s">
        <v>455</v>
      </c>
      <c r="B5" s="306"/>
      <c r="C5" s="306"/>
      <c r="D5" s="306"/>
      <c r="E5" s="306"/>
      <c r="F5" s="306"/>
      <c r="G5" s="306"/>
      <c r="H5" s="306"/>
      <c r="I5" s="306"/>
    </row>
    <row r="6" spans="1:13" x14ac:dyDescent="0.25">
      <c r="A6" s="160" t="s">
        <v>223</v>
      </c>
      <c r="B6" s="160"/>
      <c r="C6" s="160"/>
      <c r="D6" s="160"/>
      <c r="E6" s="160"/>
      <c r="F6" s="160"/>
      <c r="G6" s="160"/>
      <c r="H6" s="160"/>
      <c r="I6" s="160"/>
    </row>
    <row r="7" spans="1:13" x14ac:dyDescent="0.25">
      <c r="A7" s="305" t="s">
        <v>454</v>
      </c>
      <c r="B7" s="305"/>
      <c r="C7" s="305"/>
      <c r="D7" s="305"/>
      <c r="E7" s="305"/>
      <c r="F7" s="305"/>
      <c r="G7" s="305"/>
      <c r="H7" s="305"/>
      <c r="I7" s="305"/>
    </row>
    <row r="9" spans="1:13" x14ac:dyDescent="0.25">
      <c r="B9" s="43" t="s">
        <v>279</v>
      </c>
      <c r="C9" s="50" t="s">
        <v>282</v>
      </c>
    </row>
    <row r="10" spans="1:13" x14ac:dyDescent="0.25">
      <c r="B10" s="51" t="s">
        <v>280</v>
      </c>
      <c r="C10" t="s">
        <v>281</v>
      </c>
    </row>
    <row r="12" spans="1:13" x14ac:dyDescent="0.25">
      <c r="A12" s="316" t="s">
        <v>71</v>
      </c>
      <c r="B12" s="316" t="s">
        <v>38</v>
      </c>
      <c r="C12" s="316" t="s">
        <v>37</v>
      </c>
      <c r="D12" s="316"/>
      <c r="E12" s="316"/>
      <c r="F12" s="316"/>
      <c r="G12" s="316"/>
      <c r="H12" s="316"/>
      <c r="I12" s="316"/>
      <c r="J12" s="316"/>
      <c r="K12" s="316"/>
      <c r="L12" s="6"/>
      <c r="M12" s="316" t="s">
        <v>39</v>
      </c>
    </row>
    <row r="13" spans="1:13" x14ac:dyDescent="0.25">
      <c r="A13" s="316"/>
      <c r="B13" s="316"/>
      <c r="C13" s="316">
        <v>1</v>
      </c>
      <c r="D13" s="316"/>
      <c r="E13" s="316">
        <v>2</v>
      </c>
      <c r="F13" s="316"/>
      <c r="G13" s="316">
        <v>3</v>
      </c>
      <c r="H13" s="316"/>
      <c r="I13" s="316">
        <v>4</v>
      </c>
      <c r="J13" s="316"/>
      <c r="K13" s="316">
        <v>5</v>
      </c>
      <c r="L13" s="316"/>
      <c r="M13" s="316"/>
    </row>
    <row r="14" spans="1:13" x14ac:dyDescent="0.25">
      <c r="A14" s="316"/>
      <c r="B14" s="317"/>
      <c r="C14" s="12" t="s">
        <v>72</v>
      </c>
      <c r="D14" s="12" t="s">
        <v>73</v>
      </c>
      <c r="E14" s="12" t="s">
        <v>72</v>
      </c>
      <c r="F14" s="12" t="s">
        <v>73</v>
      </c>
      <c r="G14" s="12" t="s">
        <v>72</v>
      </c>
      <c r="H14" s="12" t="s">
        <v>73</v>
      </c>
      <c r="I14" s="12" t="s">
        <v>72</v>
      </c>
      <c r="J14" s="12" t="s">
        <v>73</v>
      </c>
      <c r="K14" s="12" t="s">
        <v>72</v>
      </c>
      <c r="L14" s="12" t="s">
        <v>73</v>
      </c>
      <c r="M14" s="317"/>
    </row>
    <row r="15" spans="1:13" x14ac:dyDescent="0.25">
      <c r="A15" t="s">
        <v>0</v>
      </c>
      <c r="B15" s="13">
        <f>SUM(IndScores!C11:C20)</f>
        <v>0</v>
      </c>
      <c r="C15" s="44">
        <v>0</v>
      </c>
      <c r="D15" s="44">
        <v>2</v>
      </c>
      <c r="E15" s="44">
        <v>3</v>
      </c>
      <c r="F15" s="44">
        <v>4</v>
      </c>
      <c r="G15" s="44">
        <v>5</v>
      </c>
      <c r="H15" s="44">
        <v>6</v>
      </c>
      <c r="I15" s="44">
        <v>7</v>
      </c>
      <c r="J15" s="44">
        <v>8</v>
      </c>
      <c r="K15" s="44">
        <v>9</v>
      </c>
      <c r="L15" s="44">
        <v>10</v>
      </c>
      <c r="M15" s="14">
        <f>IF($B15&lt;=D15,1,IF($B15&lt;=F15,2,IF($B15&lt;=H15,3,IF($B15&lt;=J15,4,5))))</f>
        <v>1</v>
      </c>
    </row>
    <row r="16" spans="1:13" x14ac:dyDescent="0.25">
      <c r="A16" t="s">
        <v>40</v>
      </c>
      <c r="B16" s="13">
        <f>SUM(IndScores!C24:C38)</f>
        <v>0</v>
      </c>
      <c r="C16" s="44">
        <v>0</v>
      </c>
      <c r="D16" s="44">
        <v>1.9</v>
      </c>
      <c r="E16" s="44">
        <v>2</v>
      </c>
      <c r="F16" s="44">
        <v>3.9</v>
      </c>
      <c r="G16" s="44">
        <v>4</v>
      </c>
      <c r="H16" s="44">
        <v>5.9</v>
      </c>
      <c r="I16" s="44">
        <v>6</v>
      </c>
      <c r="J16" s="44">
        <v>7.9</v>
      </c>
      <c r="K16" s="44">
        <v>8</v>
      </c>
      <c r="L16" s="44">
        <v>10</v>
      </c>
      <c r="M16" s="14">
        <f>IF($B16&lt;=D16,1,IF($B16&lt;=F16,2,IF($B16&lt;=H16,3,IF($B16&lt;=J16,4,5))))</f>
        <v>1</v>
      </c>
    </row>
    <row r="17" spans="1:13" ht="45" x14ac:dyDescent="0.25">
      <c r="A17" s="3" t="s">
        <v>74</v>
      </c>
      <c r="B17" s="10">
        <f>SUM(IndScores!C42:C46)</f>
        <v>0</v>
      </c>
      <c r="C17" s="44">
        <v>0</v>
      </c>
      <c r="D17" s="44">
        <v>5</v>
      </c>
      <c r="E17" s="44">
        <v>6</v>
      </c>
      <c r="F17" s="44">
        <v>10</v>
      </c>
      <c r="G17" s="44">
        <v>11</v>
      </c>
      <c r="H17" s="44">
        <v>15</v>
      </c>
      <c r="I17" s="44">
        <v>16</v>
      </c>
      <c r="J17" s="44">
        <v>20</v>
      </c>
      <c r="K17" s="44">
        <v>21</v>
      </c>
      <c r="L17" s="44">
        <v>25</v>
      </c>
      <c r="M17" s="14">
        <f>IF($B17&lt;=D17,1,IF($B17&lt;=F17,2,IF($B17&lt;=H17,3,IF($B17&lt;=J17,4,5))))</f>
        <v>1</v>
      </c>
    </row>
    <row r="18" spans="1:13" x14ac:dyDescent="0.25">
      <c r="A18" t="s">
        <v>85</v>
      </c>
      <c r="B18" s="10">
        <f>SUM(IndScores!C50:C56)</f>
        <v>0</v>
      </c>
      <c r="C18" s="44">
        <v>0</v>
      </c>
      <c r="D18" s="44">
        <v>1</v>
      </c>
      <c r="E18" s="44">
        <v>1.5</v>
      </c>
      <c r="F18" s="44">
        <v>2.5</v>
      </c>
      <c r="G18" s="44">
        <v>3</v>
      </c>
      <c r="H18" s="44">
        <v>4</v>
      </c>
      <c r="I18" s="44">
        <v>4</v>
      </c>
      <c r="J18" s="44">
        <v>5.5</v>
      </c>
      <c r="K18" s="44">
        <v>6</v>
      </c>
      <c r="L18" s="44">
        <v>7</v>
      </c>
      <c r="M18" s="14">
        <f>IF($B18&lt;=D18,1,IF($B18&lt;=F18,2,IF($B18&lt;=H18,3,IF($B18&lt;=J18,4,5))))</f>
        <v>1</v>
      </c>
    </row>
    <row r="19" spans="1:13" ht="15.75" thickBot="1" x14ac:dyDescent="0.3">
      <c r="A19" t="s">
        <v>95</v>
      </c>
      <c r="B19" s="17">
        <f>SUM(IndScores!C60:C65)</f>
        <v>0</v>
      </c>
      <c r="C19" s="44">
        <v>0</v>
      </c>
      <c r="D19" s="44">
        <v>1</v>
      </c>
      <c r="E19" s="44">
        <v>1.5</v>
      </c>
      <c r="F19" s="44">
        <v>2</v>
      </c>
      <c r="G19" s="44">
        <v>2.5</v>
      </c>
      <c r="H19" s="44">
        <v>3.5</v>
      </c>
      <c r="I19" s="44">
        <v>4</v>
      </c>
      <c r="J19" s="44">
        <v>4.5</v>
      </c>
      <c r="K19" s="44">
        <v>5</v>
      </c>
      <c r="L19" s="44">
        <v>5.5</v>
      </c>
      <c r="M19" s="15">
        <f>IF($B19&lt;=D19,1,IF($B19&lt;=F19,2,IF($B19&lt;=H19,3,IF($B19&lt;=J19,4,5))))</f>
        <v>1</v>
      </c>
    </row>
    <row r="20" spans="1:13" ht="15.75" thickBot="1" x14ac:dyDescent="0.3">
      <c r="A20" s="310" t="s">
        <v>98</v>
      </c>
      <c r="B20" s="311"/>
      <c r="C20" s="311"/>
      <c r="D20" s="311"/>
      <c r="E20" s="311"/>
      <c r="F20" s="311"/>
      <c r="G20" s="311"/>
      <c r="H20" s="311"/>
      <c r="I20" s="311"/>
      <c r="J20" s="311"/>
      <c r="K20" s="311"/>
      <c r="L20" s="311"/>
      <c r="M20" s="16">
        <f>AVERAGE(M15:M19)</f>
        <v>1</v>
      </c>
    </row>
    <row r="21" spans="1:13" x14ac:dyDescent="0.25">
      <c r="A21" t="s">
        <v>99</v>
      </c>
      <c r="B21" s="18">
        <f>IndScores!C69</f>
        <v>0</v>
      </c>
      <c r="C21" s="44"/>
      <c r="D21" s="44">
        <v>0</v>
      </c>
      <c r="E21" s="44"/>
      <c r="F21" s="44">
        <v>1</v>
      </c>
      <c r="G21" s="44"/>
      <c r="H21" s="44">
        <v>2</v>
      </c>
      <c r="I21" s="44"/>
      <c r="J21" s="44">
        <v>4</v>
      </c>
      <c r="K21" s="44">
        <v>5</v>
      </c>
      <c r="L21" s="44"/>
      <c r="M21" s="18">
        <f>IF($B21&lt;=D21,1,IF($B21&lt;=F21,2,IF($B21&lt;=H21,3,IF($B21&lt;=J21,4,5))))</f>
        <v>1</v>
      </c>
    </row>
    <row r="22" spans="1:13" x14ac:dyDescent="0.25">
      <c r="A22" t="s">
        <v>102</v>
      </c>
      <c r="B22" s="10">
        <f>AVERAGE(IndScores!C73,AVERAGE(IndScores!C74:C75),IndScores!C76)</f>
        <v>0</v>
      </c>
      <c r="C22" s="44"/>
      <c r="D22" s="44">
        <v>1</v>
      </c>
      <c r="E22" s="44"/>
      <c r="F22" s="44">
        <v>2</v>
      </c>
      <c r="G22" s="44"/>
      <c r="H22" s="44">
        <v>3</v>
      </c>
      <c r="I22" s="44"/>
      <c r="J22" s="44">
        <v>4</v>
      </c>
      <c r="K22" s="44">
        <v>5</v>
      </c>
      <c r="L22" s="44"/>
      <c r="M22" s="10">
        <f>IF($B22&lt;=D22,1,IF($B22&lt;=F22,2,IF($B22&lt;=H22,3,IF($B22&lt;=J22,4,5))))</f>
        <v>1</v>
      </c>
    </row>
    <row r="23" spans="1:13" x14ac:dyDescent="0.25">
      <c r="A23" t="s">
        <v>109</v>
      </c>
      <c r="B23" s="10">
        <f>AVERAGE(IndScores!C80:C81)</f>
        <v>0</v>
      </c>
      <c r="C23" s="44"/>
      <c r="D23" s="44">
        <v>1</v>
      </c>
      <c r="E23" s="44"/>
      <c r="F23" s="44">
        <v>2</v>
      </c>
      <c r="G23" s="44"/>
      <c r="H23" s="44">
        <v>3</v>
      </c>
      <c r="I23" s="44"/>
      <c r="J23" s="44">
        <v>4</v>
      </c>
      <c r="K23" s="44">
        <v>5</v>
      </c>
      <c r="L23" s="44"/>
      <c r="M23" s="18">
        <f>IF($B23&lt;=D23,1,IF($B23&lt;=F23,2,IF($B23&lt;=H23,3,IF($B23&lt;=J23,4,5))))</f>
        <v>1</v>
      </c>
    </row>
    <row r="24" spans="1:13" ht="30" x14ac:dyDescent="0.25">
      <c r="A24" s="3" t="s">
        <v>110</v>
      </c>
      <c r="B24" s="10">
        <f>SUM(IndScores!C85:C88)</f>
        <v>0</v>
      </c>
      <c r="C24" s="44"/>
      <c r="D24" s="44">
        <v>0</v>
      </c>
      <c r="E24" s="44"/>
      <c r="F24" s="44">
        <v>1</v>
      </c>
      <c r="G24" s="44"/>
      <c r="H24" s="44">
        <v>2</v>
      </c>
      <c r="I24" s="44"/>
      <c r="J24" s="44">
        <v>3</v>
      </c>
      <c r="K24" s="44">
        <v>4</v>
      </c>
      <c r="L24" s="44"/>
      <c r="M24" s="10">
        <f>IF($B24&lt;=D24,1,IF($B24&lt;=F24,2,IF($B24&lt;=H24,3,IF($B24&lt;=J24,4,5))))</f>
        <v>1</v>
      </c>
    </row>
    <row r="25" spans="1:13" ht="30.75" thickBot="1" x14ac:dyDescent="0.3">
      <c r="A25" s="3" t="s">
        <v>284</v>
      </c>
      <c r="B25" s="10">
        <f>IndScores!C92</f>
        <v>0</v>
      </c>
      <c r="C25" s="44"/>
      <c r="D25" s="44">
        <v>0</v>
      </c>
      <c r="E25" s="44">
        <v>0</v>
      </c>
      <c r="F25" s="44">
        <v>10</v>
      </c>
      <c r="G25" s="44"/>
      <c r="H25" s="44">
        <v>20</v>
      </c>
      <c r="I25" s="44"/>
      <c r="J25" s="44">
        <v>40</v>
      </c>
      <c r="K25" s="44">
        <v>40</v>
      </c>
      <c r="L25" s="44"/>
      <c r="M25" s="10">
        <f>IF(AND('Assessment Form'!G223="",'Assessment Form'!G228=""),1,IF($B25&lt;D25,1,IF($B25&lt;=F25,2,IF($B25&lt;=H25,3,IF($B25&lt;=J25,4,5)))))</f>
        <v>1</v>
      </c>
    </row>
    <row r="26" spans="1:13" ht="15.75" thickBot="1" x14ac:dyDescent="0.3">
      <c r="A26" s="310" t="s">
        <v>119</v>
      </c>
      <c r="B26" s="311"/>
      <c r="C26" s="311"/>
      <c r="D26" s="311"/>
      <c r="E26" s="311"/>
      <c r="F26" s="311"/>
      <c r="G26" s="311"/>
      <c r="H26" s="311"/>
      <c r="I26" s="311"/>
      <c r="J26" s="311"/>
      <c r="K26" s="311"/>
      <c r="L26" s="311"/>
      <c r="M26" s="16">
        <f>AVERAGE(M21:M25)</f>
        <v>1</v>
      </c>
    </row>
    <row r="27" spans="1:13" x14ac:dyDescent="0.25">
      <c r="A27" t="s">
        <v>120</v>
      </c>
      <c r="B27" s="10">
        <f>IndScores!C96</f>
        <v>0</v>
      </c>
      <c r="C27" s="44"/>
      <c r="D27" s="44">
        <v>100000</v>
      </c>
      <c r="E27" s="44"/>
      <c r="F27" s="44">
        <v>200000</v>
      </c>
      <c r="G27" s="44"/>
      <c r="H27" s="44">
        <v>300000</v>
      </c>
      <c r="I27" s="44"/>
      <c r="J27" s="44">
        <v>400000</v>
      </c>
      <c r="K27" s="44">
        <v>400001</v>
      </c>
      <c r="L27" s="44"/>
      <c r="M27" s="18">
        <f>IF($B27&lt;=D27,1,IF($B27&lt;=F27,2,IF($B27&lt;=H27,3,IF($B27&lt;=J27,4,5))))</f>
        <v>1</v>
      </c>
    </row>
    <row r="28" spans="1:13" ht="30" x14ac:dyDescent="0.25">
      <c r="A28" s="3" t="s">
        <v>121</v>
      </c>
      <c r="B28" s="10">
        <f>SUM(IndScores!C100:C105)</f>
        <v>0</v>
      </c>
      <c r="C28" s="44">
        <v>0</v>
      </c>
      <c r="D28" s="44">
        <v>1</v>
      </c>
      <c r="E28" s="44">
        <v>1.5</v>
      </c>
      <c r="F28" s="44">
        <v>2.5</v>
      </c>
      <c r="G28" s="44">
        <v>3</v>
      </c>
      <c r="H28" s="44">
        <v>4.5</v>
      </c>
      <c r="I28" s="44">
        <v>5</v>
      </c>
      <c r="J28" s="44">
        <v>5.5</v>
      </c>
      <c r="K28" s="44">
        <v>6</v>
      </c>
      <c r="L28" s="44"/>
      <c r="M28" s="10">
        <f>IF($B28&lt;=D28,1,IF($B28&lt;=F28,2,IF($B28&lt;=H28,3,IF($B28&lt;=J28,4,5))))</f>
        <v>1</v>
      </c>
    </row>
    <row r="29" spans="1:13" x14ac:dyDescent="0.25">
      <c r="A29" t="s">
        <v>146</v>
      </c>
      <c r="B29" s="10">
        <f>IndScores!C109</f>
        <v>0</v>
      </c>
      <c r="C29" s="44"/>
      <c r="D29" s="44">
        <v>1000</v>
      </c>
      <c r="E29" s="44"/>
      <c r="F29" s="44">
        <v>500</v>
      </c>
      <c r="G29" s="44"/>
      <c r="H29" s="44">
        <v>400</v>
      </c>
      <c r="I29" s="44"/>
      <c r="J29" s="44">
        <v>350</v>
      </c>
      <c r="K29" s="44">
        <v>350</v>
      </c>
      <c r="L29" s="44"/>
      <c r="M29" s="10">
        <f>IF('Assessment Form'!G270="",1,IF($B29&gt;D29,1,IF($B29&gt;F29,2,IF($B29&gt;H29,3,IF($B29&gt;J29,4,5)))))</f>
        <v>1</v>
      </c>
    </row>
    <row r="30" spans="1:13" x14ac:dyDescent="0.25">
      <c r="A30" t="s">
        <v>149</v>
      </c>
      <c r="B30" s="10">
        <f>SUM(IndScores!C113:C115)</f>
        <v>0</v>
      </c>
      <c r="C30" s="44"/>
      <c r="D30" s="44">
        <v>0</v>
      </c>
      <c r="E30" s="44"/>
      <c r="F30" s="44">
        <v>2</v>
      </c>
      <c r="G30" s="44"/>
      <c r="H30" s="44">
        <v>3</v>
      </c>
      <c r="I30" s="44"/>
      <c r="J30" s="44">
        <v>4</v>
      </c>
      <c r="K30" s="44"/>
      <c r="L30" s="44">
        <v>6</v>
      </c>
      <c r="M30" s="10">
        <f>IF($B30&lt;=D30,1,IF($B30&lt;=F30,2,IF($B30&lt;=H30,3,IF($B30&lt;=J30,4,5))))</f>
        <v>1</v>
      </c>
    </row>
    <row r="31" spans="1:13" x14ac:dyDescent="0.25">
      <c r="A31" t="s">
        <v>165</v>
      </c>
      <c r="B31" s="10">
        <f>IndScores!C119</f>
        <v>0</v>
      </c>
      <c r="C31" s="44"/>
      <c r="D31" s="44">
        <v>25</v>
      </c>
      <c r="E31" s="44"/>
      <c r="F31" s="44">
        <v>50</v>
      </c>
      <c r="G31" s="44"/>
      <c r="H31" s="44">
        <v>75</v>
      </c>
      <c r="I31" s="44"/>
      <c r="J31" s="44">
        <v>90</v>
      </c>
      <c r="K31" s="44"/>
      <c r="L31" s="44">
        <v>100</v>
      </c>
      <c r="M31" s="10">
        <f>IF($B31&lt;=D31,1,IF($B31&lt;=F31,2,IF($B31&lt;=H31,3,IF($B31&lt;=J31,4,5))))</f>
        <v>1</v>
      </c>
    </row>
    <row r="32" spans="1:13" x14ac:dyDescent="0.25">
      <c r="A32" s="314" t="s">
        <v>169</v>
      </c>
      <c r="B32" s="312">
        <f>IndScores!C123</f>
        <v>0</v>
      </c>
      <c r="C32" s="44"/>
      <c r="D32" s="44">
        <v>1</v>
      </c>
      <c r="E32" s="44"/>
      <c r="F32" s="44">
        <v>2</v>
      </c>
      <c r="G32" s="44"/>
      <c r="H32" s="44">
        <v>3.5</v>
      </c>
      <c r="I32" s="44"/>
      <c r="J32" s="44">
        <v>5</v>
      </c>
      <c r="K32" s="44">
        <v>5</v>
      </c>
      <c r="L32" s="44">
        <v>8.5</v>
      </c>
      <c r="M32" s="22">
        <f>IF(OR($B32&lt;=D32,B32&gt;=C33),1,IF(OR($B32&lt;=F32,B32&gt;=E33),2,IF(OR($B32&lt;=H32,B32&gt;=G33),3,IF(OR($B32&lt;=J32,B32&gt;=I33),4,5))))</f>
        <v>1</v>
      </c>
    </row>
    <row r="33" spans="1:13" ht="15.75" thickBot="1" x14ac:dyDescent="0.3">
      <c r="A33" s="315"/>
      <c r="B33" s="313"/>
      <c r="C33" s="44">
        <v>16</v>
      </c>
      <c r="D33" s="44"/>
      <c r="E33" s="44">
        <v>12.5</v>
      </c>
      <c r="F33" s="44"/>
      <c r="G33" s="44">
        <v>10.5</v>
      </c>
      <c r="H33" s="44"/>
      <c r="I33" s="44">
        <v>8.5</v>
      </c>
      <c r="J33" s="44"/>
      <c r="K33" s="44"/>
      <c r="L33" s="44"/>
      <c r="M33" s="45" t="s">
        <v>186</v>
      </c>
    </row>
    <row r="34" spans="1:13" ht="15.75" thickBot="1" x14ac:dyDescent="0.3">
      <c r="A34" s="310" t="s">
        <v>170</v>
      </c>
      <c r="B34" s="311"/>
      <c r="C34" s="311"/>
      <c r="D34" s="311"/>
      <c r="E34" s="311"/>
      <c r="F34" s="311"/>
      <c r="G34" s="311"/>
      <c r="H34" s="311"/>
      <c r="I34" s="311"/>
      <c r="J34" s="311"/>
      <c r="K34" s="311"/>
      <c r="L34" s="311"/>
      <c r="M34" s="16">
        <f>AVERAGE(M27:M32)</f>
        <v>1</v>
      </c>
    </row>
    <row r="35" spans="1:13" ht="30" x14ac:dyDescent="0.25">
      <c r="A35" s="3" t="s">
        <v>171</v>
      </c>
      <c r="B35" s="10">
        <f>IndScores!C127</f>
        <v>0</v>
      </c>
      <c r="C35" s="44">
        <v>0</v>
      </c>
      <c r="D35" s="44">
        <v>24</v>
      </c>
      <c r="E35" s="44">
        <v>25</v>
      </c>
      <c r="F35" s="44">
        <v>49</v>
      </c>
      <c r="G35" s="44">
        <v>50</v>
      </c>
      <c r="H35" s="44">
        <v>69</v>
      </c>
      <c r="I35" s="44">
        <v>70</v>
      </c>
      <c r="J35" s="44">
        <v>89</v>
      </c>
      <c r="K35" s="44">
        <v>90</v>
      </c>
      <c r="L35" s="44">
        <v>100</v>
      </c>
      <c r="M35" s="10">
        <f>IF($B35&lt;=D35,1,IF($B35&lt;=F35,2,IF($B35&lt;=H35,3,IF($B35&lt;=J35,4,5))))</f>
        <v>1</v>
      </c>
    </row>
    <row r="36" spans="1:13" x14ac:dyDescent="0.25">
      <c r="A36" t="s">
        <v>174</v>
      </c>
      <c r="B36" s="10">
        <f>SUM(IndScores!C131:C135)</f>
        <v>0</v>
      </c>
      <c r="C36" s="44"/>
      <c r="D36" s="44">
        <v>0</v>
      </c>
      <c r="E36" s="44"/>
      <c r="F36" s="44">
        <v>1</v>
      </c>
      <c r="G36" s="44"/>
      <c r="H36" s="44">
        <v>2</v>
      </c>
      <c r="I36" s="44"/>
      <c r="J36" s="44">
        <v>3</v>
      </c>
      <c r="K36" s="44"/>
      <c r="L36" s="44">
        <v>4</v>
      </c>
      <c r="M36" s="10">
        <f>IF($B36&lt;=D36,1,IF($B36&lt;=F36,2,IF($B36&lt;=H36,3,IF($B36&lt;=J36,4,5))))</f>
        <v>1</v>
      </c>
    </row>
    <row r="37" spans="1:13" x14ac:dyDescent="0.25">
      <c r="A37" t="s">
        <v>180</v>
      </c>
      <c r="B37" s="10">
        <f>SUM(IndScores!C139:C142)</f>
        <v>0</v>
      </c>
      <c r="C37" s="44"/>
      <c r="D37" s="44">
        <v>0</v>
      </c>
      <c r="E37" s="44"/>
      <c r="F37" s="44">
        <v>1</v>
      </c>
      <c r="G37" s="44"/>
      <c r="H37" s="44">
        <v>2</v>
      </c>
      <c r="I37" s="44"/>
      <c r="J37" s="44">
        <v>3</v>
      </c>
      <c r="K37" s="44"/>
      <c r="L37" s="44">
        <v>4</v>
      </c>
      <c r="M37" s="10">
        <f>IF($B37&lt;=D37,1,IF($B37&lt;=F37,2,IF($B37&lt;=H37,3,IF($B37&lt;=J37,4,5))))</f>
        <v>1</v>
      </c>
    </row>
    <row r="38" spans="1:13" ht="30.75" thickBot="1" x14ac:dyDescent="0.3">
      <c r="A38" s="3" t="s">
        <v>182</v>
      </c>
      <c r="B38" s="10">
        <f>IndScores!C146</f>
        <v>0</v>
      </c>
      <c r="C38" s="44">
        <v>65</v>
      </c>
      <c r="D38" s="44"/>
      <c r="E38" s="44">
        <v>60</v>
      </c>
      <c r="F38" s="44"/>
      <c r="G38" s="44">
        <v>50</v>
      </c>
      <c r="H38" s="44"/>
      <c r="I38" s="44">
        <v>45</v>
      </c>
      <c r="J38" s="44"/>
      <c r="K38" s="44"/>
      <c r="L38" s="44">
        <v>45</v>
      </c>
      <c r="M38" s="10">
        <f>IF('Assessment Form'!G359="",1,IF($B38&gt;C38,1,IF($B38&gt;=E38,2,IF($B38&gt;=G38,3,IF($B38&gt;=I38,4,5)))))</f>
        <v>1</v>
      </c>
    </row>
    <row r="39" spans="1:13" ht="15.75" thickBot="1" x14ac:dyDescent="0.3">
      <c r="A39" s="310" t="s">
        <v>185</v>
      </c>
      <c r="B39" s="311"/>
      <c r="C39" s="311"/>
      <c r="D39" s="311"/>
      <c r="E39" s="311"/>
      <c r="F39" s="311"/>
      <c r="G39" s="311"/>
      <c r="H39" s="311"/>
      <c r="I39" s="311"/>
      <c r="J39" s="311"/>
      <c r="K39" s="311"/>
      <c r="L39" s="311"/>
      <c r="M39" s="16">
        <f>AVERAGE(M35:M38)</f>
        <v>1</v>
      </c>
    </row>
    <row r="40" spans="1:13" x14ac:dyDescent="0.25">
      <c r="C40" s="21"/>
      <c r="D40" s="21"/>
      <c r="E40" s="21"/>
      <c r="F40" s="21"/>
      <c r="G40" s="21"/>
      <c r="H40" s="21"/>
      <c r="I40" s="21"/>
      <c r="J40" s="21"/>
      <c r="K40" s="21"/>
      <c r="L40" s="21"/>
    </row>
    <row r="41" spans="1:13" ht="60" x14ac:dyDescent="0.25">
      <c r="A41" s="46" t="s">
        <v>275</v>
      </c>
      <c r="B41" s="47" t="s">
        <v>272</v>
      </c>
      <c r="C41" s="309" t="s">
        <v>274</v>
      </c>
      <c r="D41" s="309"/>
      <c r="E41" s="309"/>
      <c r="F41" s="309"/>
      <c r="G41" s="309"/>
      <c r="H41" s="309"/>
      <c r="I41" s="309"/>
      <c r="J41" s="309"/>
      <c r="K41" s="309"/>
      <c r="L41" s="309"/>
      <c r="M41" s="47" t="s">
        <v>273</v>
      </c>
    </row>
    <row r="42" spans="1:13" x14ac:dyDescent="0.25">
      <c r="C42" s="21"/>
      <c r="D42" s="21"/>
      <c r="E42" s="21"/>
      <c r="F42" s="21"/>
      <c r="G42" s="21"/>
      <c r="H42" s="21"/>
      <c r="I42" s="21"/>
      <c r="J42" s="21"/>
      <c r="K42" s="21"/>
      <c r="L42" s="21"/>
    </row>
  </sheetData>
  <sheetProtection algorithmName="SHA-512" hashValue="DSiBFqETeY/PF44xGH5yZ0j6bxxVgGum4Y0q6N9RobDSggqBFlOij4kwBZ02neESKidpTvIMiCS84y4S+X26Pg==" saltValue="mquu3aB1s66HTp8ZG65aMA==" spinCount="100000" sheet="1" objects="1" scenarios="1"/>
  <mergeCells count="22">
    <mergeCell ref="A1:M1"/>
    <mergeCell ref="A4:M4"/>
    <mergeCell ref="A5:I5"/>
    <mergeCell ref="A6:I6"/>
    <mergeCell ref="A7:I7"/>
    <mergeCell ref="M12:M14"/>
    <mergeCell ref="A2:M2"/>
    <mergeCell ref="C12:K12"/>
    <mergeCell ref="A12:A14"/>
    <mergeCell ref="B12:B14"/>
    <mergeCell ref="C13:D13"/>
    <mergeCell ref="E13:F13"/>
    <mergeCell ref="G13:H13"/>
    <mergeCell ref="I13:J13"/>
    <mergeCell ref="K13:L13"/>
    <mergeCell ref="C41:L41"/>
    <mergeCell ref="A39:L39"/>
    <mergeCell ref="A20:L20"/>
    <mergeCell ref="A26:L26"/>
    <mergeCell ref="A34:L34"/>
    <mergeCell ref="B32:B33"/>
    <mergeCell ref="A32:A33"/>
  </mergeCells>
  <hyperlinks>
    <hyperlink ref="A7:I7" location="'READ ME FIRST'!A70" display="ReadMe tab section on “What if I want to change the assumptions?”   "/>
  </hyperlink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A1:I24"/>
  <sheetViews>
    <sheetView workbookViewId="0">
      <selection sqref="A1:I1"/>
    </sheetView>
  </sheetViews>
  <sheetFormatPr defaultRowHeight="15" x14ac:dyDescent="0.25"/>
  <cols>
    <col min="1" max="1" width="21.7109375" customWidth="1"/>
  </cols>
  <sheetData>
    <row r="1" spans="1:9" x14ac:dyDescent="0.25">
      <c r="A1" s="167" t="s">
        <v>266</v>
      </c>
      <c r="B1" s="167"/>
      <c r="C1" s="167"/>
      <c r="D1" s="167"/>
      <c r="E1" s="167"/>
      <c r="F1" s="167"/>
      <c r="G1" s="167"/>
      <c r="H1" s="167"/>
      <c r="I1" s="167"/>
    </row>
    <row r="2" spans="1:9" ht="51.75" customHeight="1" x14ac:dyDescent="0.25">
      <c r="A2" s="318" t="s">
        <v>267</v>
      </c>
      <c r="B2" s="318"/>
      <c r="C2" s="318"/>
      <c r="D2" s="318"/>
      <c r="E2" s="318"/>
      <c r="F2" s="318"/>
      <c r="G2" s="318"/>
      <c r="H2" s="318"/>
      <c r="I2" s="318"/>
    </row>
    <row r="3" spans="1:9" ht="116.25" customHeight="1" x14ac:dyDescent="0.25">
      <c r="A3" s="320" t="s">
        <v>456</v>
      </c>
      <c r="B3" s="320"/>
      <c r="C3" s="320"/>
      <c r="D3" s="320"/>
      <c r="E3" s="320"/>
      <c r="F3" s="320"/>
      <c r="G3" s="320"/>
      <c r="H3" s="320"/>
      <c r="I3" s="320"/>
    </row>
    <row r="4" spans="1:9" x14ac:dyDescent="0.25">
      <c r="A4" s="306" t="s">
        <v>455</v>
      </c>
      <c r="B4" s="306"/>
      <c r="C4" s="306"/>
      <c r="D4" s="306"/>
      <c r="E4" s="306"/>
      <c r="F4" s="306"/>
      <c r="G4" s="306"/>
      <c r="H4" s="306"/>
      <c r="I4" s="306"/>
    </row>
    <row r="5" spans="1:9" x14ac:dyDescent="0.25">
      <c r="A5" s="160" t="s">
        <v>223</v>
      </c>
      <c r="B5" s="160"/>
      <c r="C5" s="160"/>
      <c r="D5" s="160"/>
      <c r="E5" s="160"/>
      <c r="F5" s="160"/>
      <c r="G5" s="160"/>
      <c r="H5" s="160"/>
      <c r="I5" s="160"/>
    </row>
    <row r="6" spans="1:9" x14ac:dyDescent="0.25">
      <c r="A6" s="305" t="s">
        <v>454</v>
      </c>
      <c r="B6" s="305"/>
      <c r="C6" s="305"/>
      <c r="D6" s="305"/>
      <c r="E6" s="305"/>
      <c r="F6" s="305"/>
      <c r="G6" s="305"/>
      <c r="H6" s="305"/>
      <c r="I6" s="305"/>
    </row>
    <row r="8" spans="1:9" x14ac:dyDescent="0.25">
      <c r="A8" s="1" t="s">
        <v>204</v>
      </c>
    </row>
    <row r="10" spans="1:9" x14ac:dyDescent="0.25">
      <c r="A10" s="34" t="s">
        <v>205</v>
      </c>
    </row>
    <row r="11" spans="1:9" x14ac:dyDescent="0.25">
      <c r="A11" t="s">
        <v>28</v>
      </c>
      <c r="B11">
        <v>1</v>
      </c>
      <c r="C11">
        <v>2</v>
      </c>
      <c r="D11">
        <v>3</v>
      </c>
      <c r="E11">
        <v>4</v>
      </c>
      <c r="F11">
        <v>5</v>
      </c>
    </row>
    <row r="12" spans="1:9" x14ac:dyDescent="0.25">
      <c r="A12" t="s">
        <v>268</v>
      </c>
      <c r="B12" s="42">
        <v>10</v>
      </c>
      <c r="C12" s="42">
        <v>20</v>
      </c>
      <c r="D12" s="42">
        <v>30</v>
      </c>
      <c r="E12" s="42">
        <v>40</v>
      </c>
      <c r="F12" s="42"/>
    </row>
    <row r="14" spans="1:9" x14ac:dyDescent="0.25">
      <c r="A14" s="34" t="s">
        <v>206</v>
      </c>
    </row>
    <row r="15" spans="1:9" x14ac:dyDescent="0.25">
      <c r="A15" t="s">
        <v>28</v>
      </c>
      <c r="B15">
        <v>1</v>
      </c>
      <c r="C15">
        <v>2</v>
      </c>
      <c r="D15">
        <v>3</v>
      </c>
      <c r="E15">
        <v>4</v>
      </c>
      <c r="F15">
        <v>5</v>
      </c>
    </row>
    <row r="16" spans="1:9" x14ac:dyDescent="0.25">
      <c r="A16" t="s">
        <v>209</v>
      </c>
      <c r="B16" s="42">
        <v>2.4</v>
      </c>
      <c r="C16" s="42">
        <v>2.1</v>
      </c>
      <c r="D16" s="42">
        <v>1.8</v>
      </c>
      <c r="E16" s="42">
        <v>1.6</v>
      </c>
      <c r="F16" s="42"/>
    </row>
    <row r="18" spans="1:6" x14ac:dyDescent="0.25">
      <c r="A18" s="34" t="s">
        <v>207</v>
      </c>
    </row>
    <row r="19" spans="1:6" x14ac:dyDescent="0.25">
      <c r="A19" t="s">
        <v>28</v>
      </c>
      <c r="B19">
        <v>1</v>
      </c>
      <c r="C19">
        <v>2</v>
      </c>
      <c r="D19">
        <v>3</v>
      </c>
      <c r="E19">
        <v>4</v>
      </c>
      <c r="F19">
        <v>5</v>
      </c>
    </row>
    <row r="20" spans="1:6" x14ac:dyDescent="0.25">
      <c r="A20" t="s">
        <v>210</v>
      </c>
      <c r="B20" s="42">
        <v>15</v>
      </c>
      <c r="C20" s="42">
        <v>12</v>
      </c>
      <c r="D20" s="42">
        <v>8</v>
      </c>
      <c r="E20" s="42">
        <v>5</v>
      </c>
      <c r="F20" s="42"/>
    </row>
    <row r="22" spans="1:6" x14ac:dyDescent="0.25">
      <c r="A22" s="34" t="s">
        <v>208</v>
      </c>
    </row>
    <row r="23" spans="1:6" x14ac:dyDescent="0.25">
      <c r="A23" t="s">
        <v>28</v>
      </c>
      <c r="B23">
        <v>1</v>
      </c>
      <c r="C23">
        <v>2</v>
      </c>
      <c r="D23">
        <v>3</v>
      </c>
      <c r="E23">
        <v>4</v>
      </c>
      <c r="F23">
        <v>5</v>
      </c>
    </row>
    <row r="24" spans="1:6" x14ac:dyDescent="0.25">
      <c r="A24" t="s">
        <v>168</v>
      </c>
      <c r="B24" s="42">
        <v>90</v>
      </c>
      <c r="C24" s="42">
        <v>75</v>
      </c>
      <c r="D24" s="42">
        <v>40</v>
      </c>
      <c r="E24" s="42">
        <v>25</v>
      </c>
      <c r="F24" s="42"/>
    </row>
  </sheetData>
  <sheetProtection algorithmName="SHA-512" hashValue="u/GZEHcv8MoZRg3iCLUElwe7ZxFH5/bnLaczIXbt9SWdhuEs9O3wAsRRl2oeP7VYRj12jC3OeMbDVmw9P+AhWw==" saltValue="xBpCRONn3so3tULPHlzVwg==" spinCount="100000" sheet="1" objects="1" scenarios="1"/>
  <mergeCells count="6">
    <mergeCell ref="A1:I1"/>
    <mergeCell ref="A3:I3"/>
    <mergeCell ref="A4:I4"/>
    <mergeCell ref="A5:I5"/>
    <mergeCell ref="A6:I6"/>
    <mergeCell ref="A2:I2"/>
  </mergeCells>
  <hyperlinks>
    <hyperlink ref="A6:I6" location="'READ ME FIRST'!A70" display="ReadMe tab section on “What if I want to change the assumptions?”   "/>
  </hyperlink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36</vt:i4>
      </vt:variant>
    </vt:vector>
  </HeadingPairs>
  <TitlesOfParts>
    <vt:vector size="48" baseType="lpstr">
      <vt:lpstr>READ ME FIRST</vt:lpstr>
      <vt:lpstr>Assessment Form</vt:lpstr>
      <vt:lpstr>Summary Sheet</vt:lpstr>
      <vt:lpstr>Definitions</vt:lpstr>
      <vt:lpstr>Scores</vt:lpstr>
      <vt:lpstr>Graphs</vt:lpstr>
      <vt:lpstr>IndScores</vt:lpstr>
      <vt:lpstr>Thresholds</vt:lpstr>
      <vt:lpstr>RedPotential</vt:lpstr>
      <vt:lpstr>CensusData</vt:lpstr>
      <vt:lpstr>TransitFrequencies</vt:lpstr>
      <vt:lpstr>Lists</vt:lpstr>
      <vt:lpstr>Barriers</vt:lpstr>
      <vt:lpstr>BlockLayout</vt:lpstr>
      <vt:lpstr>Connections</vt:lpstr>
      <vt:lpstr>Counties</vt:lpstr>
      <vt:lpstr>Example</vt:lpstr>
      <vt:lpstr>FinancialIncentives</vt:lpstr>
      <vt:lpstr>Measure1</vt:lpstr>
      <vt:lpstr>Measure10</vt:lpstr>
      <vt:lpstr>Measure11</vt:lpstr>
      <vt:lpstr>Measure12</vt:lpstr>
      <vt:lpstr>Measure13</vt:lpstr>
      <vt:lpstr>Measure14</vt:lpstr>
      <vt:lpstr>Measure15</vt:lpstr>
      <vt:lpstr>Measure16</vt:lpstr>
      <vt:lpstr>Measure17</vt:lpstr>
      <vt:lpstr>Measure18</vt:lpstr>
      <vt:lpstr>Measure19</vt:lpstr>
      <vt:lpstr>Measure2</vt:lpstr>
      <vt:lpstr>Measure20</vt:lpstr>
      <vt:lpstr>Measure3</vt:lpstr>
      <vt:lpstr>Measure4</vt:lpstr>
      <vt:lpstr>Measure5</vt:lpstr>
      <vt:lpstr>Measure6</vt:lpstr>
      <vt:lpstr>Measure7</vt:lpstr>
      <vt:lpstr>Measure8</vt:lpstr>
      <vt:lpstr>Measure9</vt:lpstr>
      <vt:lpstr>Oneto5</vt:lpstr>
      <vt:lpstr>OnetoFive</vt:lpstr>
      <vt:lpstr>PlaceType</vt:lpstr>
      <vt:lpstr>PlannedProgrammed</vt:lpstr>
      <vt:lpstr>'Assessment Form'!Print_Area</vt:lpstr>
      <vt:lpstr>'Summary Sheet'!Print_Area</vt:lpstr>
      <vt:lpstr>TransitTypes</vt:lpstr>
      <vt:lpstr>VolMan</vt:lpstr>
      <vt:lpstr>YesNo</vt:lpstr>
      <vt:lpstr>ZerotoFive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Piatkowski</dc:creator>
  <cp:lastModifiedBy>Jessica Dimmick</cp:lastModifiedBy>
  <cp:lastPrinted>2015-07-30T15:36:16Z</cp:lastPrinted>
  <dcterms:created xsi:type="dcterms:W3CDTF">2015-06-15T13:17:51Z</dcterms:created>
  <dcterms:modified xsi:type="dcterms:W3CDTF">2015-09-18T01:16:51Z</dcterms:modified>
</cp:coreProperties>
</file>