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3260" windowHeight="9345" tabRatio="674" activeTab="0"/>
  </bookViews>
  <sheets>
    <sheet name="Economy" sheetId="1" r:id="rId1"/>
  </sheets>
  <definedNames>
    <definedName name="_xlnm.Print_Area" localSheetId="0">'Economy'!$A$1:$I$291</definedName>
  </definedNames>
  <calcPr fullCalcOnLoad="1"/>
</workbook>
</file>

<file path=xl/sharedStrings.xml><?xml version="1.0" encoding="utf-8"?>
<sst xmlns="http://schemas.openxmlformats.org/spreadsheetml/2006/main" count="368" uniqueCount="203">
  <si>
    <t>5.7.3</t>
  </si>
  <si>
    <r>
      <t>Teenage unemployment rate:</t>
    </r>
    <r>
      <rPr>
        <sz val="10"/>
        <rFont val="Arial"/>
        <family val="2"/>
      </rPr>
      <t xml:space="preserve">  Percentage of people ages 16 to 19 in the following racial and ethnic groups who were unable to find work</t>
    </r>
  </si>
  <si>
    <t xml:space="preserve">     1)  White</t>
  </si>
  <si>
    <t xml:space="preserve">     2)  Black</t>
  </si>
  <si>
    <t xml:space="preserve">     3)  Hispanic</t>
  </si>
  <si>
    <t xml:space="preserve">     4)  TOTAL</t>
  </si>
  <si>
    <t>EQUAL EMPLOYMENT OPPORTUNITY</t>
  </si>
  <si>
    <t>5.4.1</t>
  </si>
  <si>
    <t>Job discrimination</t>
  </si>
  <si>
    <t>a)  Number of employment discrimination complaints</t>
  </si>
  <si>
    <t>5.5.1</t>
  </si>
  <si>
    <r>
      <t>Average personal income:</t>
    </r>
    <r>
      <rPr>
        <sz val="10"/>
        <rFont val="Arial"/>
        <family val="2"/>
      </rPr>
      <t xml:space="preserve">  Per capita personal income from wages, public pensions, social security, interest, public assistance, and other sources (in nominal dollars)</t>
    </r>
  </si>
  <si>
    <t>a)  Per capita personal income - Total</t>
  </si>
  <si>
    <t xml:space="preserve">     1) Net earnings</t>
  </si>
  <si>
    <t xml:space="preserve">     2) Transfer payments</t>
  </si>
  <si>
    <t xml:space="preserve">     3) Dividends, interest and rent</t>
  </si>
  <si>
    <r>
      <t>Growth in output:</t>
    </r>
    <r>
      <rPr>
        <sz val="10"/>
        <rFont val="Arial"/>
        <family val="2"/>
      </rPr>
      <t xml:space="preserve">  Annual percentage increase (+) or decrease (-) in total earnings by place of work</t>
    </r>
  </si>
  <si>
    <t>c)  United States</t>
  </si>
  <si>
    <t>Building a strong economy</t>
  </si>
  <si>
    <t>5.10.1</t>
  </si>
  <si>
    <r>
      <t>Jobs by major industry:</t>
    </r>
    <r>
      <rPr>
        <sz val="10"/>
        <rFont val="Arial"/>
        <family val="2"/>
      </rPr>
      <t xml:space="preserve">  Number of full and part-time jobs</t>
    </r>
  </si>
  <si>
    <t xml:space="preserve">    1) Federal</t>
  </si>
  <si>
    <t xml:space="preserve">    2) State</t>
  </si>
  <si>
    <t xml:space="preserve">    3) Local</t>
  </si>
  <si>
    <t>TOTAL jobs (all industries)</t>
  </si>
  <si>
    <t>5.10.2</t>
  </si>
  <si>
    <r>
      <t>Government jobs:</t>
    </r>
    <r>
      <rPr>
        <sz val="10"/>
        <rFont val="Arial"/>
        <family val="2"/>
      </rPr>
      <t xml:space="preserve">  Percentage of full and part-time jobs in</t>
    </r>
  </si>
  <si>
    <t>a)  Local government</t>
  </si>
  <si>
    <t>b)  Federal, state, and local government</t>
  </si>
  <si>
    <t>5.10.3</t>
  </si>
  <si>
    <t>b)  Number of complaints resolved</t>
  </si>
  <si>
    <t>CRITICAL BENCHMARKS</t>
  </si>
  <si>
    <t>Contributing to productivity</t>
  </si>
  <si>
    <t>8th</t>
  </si>
  <si>
    <t>FL1994</t>
  </si>
  <si>
    <t>FL1995</t>
  </si>
  <si>
    <t>a)  Broward County</t>
  </si>
  <si>
    <t>b)  Florida</t>
  </si>
  <si>
    <t>To be included in future edition</t>
  </si>
  <si>
    <t>TRENDS</t>
  </si>
  <si>
    <t>GOALS</t>
  </si>
  <si>
    <t>FL1999</t>
  </si>
  <si>
    <t>FL1990</t>
  </si>
  <si>
    <t>FL2001</t>
  </si>
  <si>
    <t>5.11.2</t>
  </si>
  <si>
    <r>
      <t>Tourist development taxes:</t>
    </r>
    <r>
      <rPr>
        <sz val="10"/>
        <rFont val="Arial"/>
        <family val="2"/>
      </rPr>
      <t xml:space="preserve">  Value of tourist development taxes collected (in millions of nominal dollars)</t>
    </r>
  </si>
  <si>
    <t>c)  Average wage and salary as a percentage of the U.S. average wage and salary</t>
  </si>
  <si>
    <t>5.7.2</t>
  </si>
  <si>
    <r>
      <t>Growth in average wage adjusted for inflation:</t>
    </r>
    <r>
      <rPr>
        <sz val="10"/>
        <rFont val="Arial"/>
        <family val="2"/>
      </rPr>
      <t xml:space="preserve">  Annual percentage increase (+) or decrease (-) in average annual wage and salary adjusted for inflation</t>
    </r>
  </si>
  <si>
    <t>TOURISM</t>
  </si>
  <si>
    <t>5.11.1</t>
  </si>
  <si>
    <t>Tourist arrivals and expenditures</t>
  </si>
  <si>
    <t>DEFENSE INDUSTRY</t>
  </si>
  <si>
    <t>5.12.1</t>
  </si>
  <si>
    <r>
      <t>Defense spending:</t>
    </r>
    <r>
      <rPr>
        <sz val="10"/>
        <rFont val="Arial"/>
        <family val="2"/>
      </rPr>
      <t xml:space="preserve">  U.S. Department of Defense spending on the following (in millions of nominal dollars)</t>
    </r>
  </si>
  <si>
    <t>a)  Salaries and wages</t>
  </si>
  <si>
    <t>2)  Median net worth of households of county residents age 70 and older</t>
  </si>
  <si>
    <t>a)  Whites</t>
  </si>
  <si>
    <t>FL1997</t>
  </si>
  <si>
    <t>FL2000</t>
  </si>
  <si>
    <t>5th</t>
  </si>
  <si>
    <t>11th</t>
  </si>
  <si>
    <t>NEW JOBS CREATED</t>
  </si>
  <si>
    <t>WAGES</t>
  </si>
  <si>
    <t>UNEMPLOYMENT</t>
  </si>
  <si>
    <t>MAJOR INDUSTRIES</t>
  </si>
  <si>
    <t>a)  Number of tourists visiting (millions)</t>
  </si>
  <si>
    <r>
      <t xml:space="preserve">Increasing job opportunities  </t>
    </r>
    <r>
      <rPr>
        <i/>
        <sz val="14"/>
        <rFont val="Times New Roman"/>
        <family val="1"/>
      </rPr>
      <t>continued</t>
    </r>
  </si>
  <si>
    <t>Earning a good living</t>
  </si>
  <si>
    <r>
      <t xml:space="preserve">Earning a good living  </t>
    </r>
    <r>
      <rPr>
        <i/>
        <sz val="14"/>
        <rFont val="Times New Roman"/>
        <family val="1"/>
      </rPr>
      <t>continued</t>
    </r>
  </si>
  <si>
    <r>
      <t>PERSONAL INCOME</t>
    </r>
    <r>
      <rPr>
        <sz val="8"/>
        <rFont val="Arial Narrow"/>
        <family val="2"/>
      </rPr>
      <t xml:space="preserve">   CONTINUED</t>
    </r>
  </si>
  <si>
    <r>
      <t xml:space="preserve">MAJOR INDUSTRIES   </t>
    </r>
    <r>
      <rPr>
        <sz val="8"/>
        <rFont val="Arial Narrow"/>
        <family val="2"/>
      </rPr>
      <t>CONTINUED</t>
    </r>
  </si>
  <si>
    <r>
      <t>Building a strong economy</t>
    </r>
    <r>
      <rPr>
        <i/>
        <sz val="14"/>
        <rFont val="Times New Roman"/>
        <family val="1"/>
      </rPr>
      <t xml:space="preserve">  continued</t>
    </r>
  </si>
  <si>
    <r>
      <t xml:space="preserve">Building a strong economy  </t>
    </r>
    <r>
      <rPr>
        <i/>
        <sz val="14"/>
        <rFont val="Times New Roman"/>
        <family val="1"/>
      </rPr>
      <t>continued</t>
    </r>
  </si>
  <si>
    <r>
      <t xml:space="preserve">Investing in our future  </t>
    </r>
    <r>
      <rPr>
        <i/>
        <sz val="14"/>
        <rFont val="Times New Roman"/>
        <family val="1"/>
      </rPr>
      <t>continued</t>
    </r>
  </si>
  <si>
    <r>
      <t xml:space="preserve">RETIREMENT   </t>
    </r>
    <r>
      <rPr>
        <sz val="8"/>
        <rFont val="Arial Narrow"/>
        <family val="2"/>
      </rPr>
      <t>CONTINUED</t>
    </r>
  </si>
  <si>
    <t>a)  Broward County's unemployment rate</t>
  </si>
  <si>
    <t>b)  Florida's unemployment rate</t>
  </si>
  <si>
    <t>c)  Broward County's unemployment rate as a percentage of Florida's unemployment rate</t>
  </si>
  <si>
    <t>d)  Broward County's unemployment rate as a percentage of the U.S. unemployment rate</t>
  </si>
  <si>
    <t>TEENAGE UNEMPLOYMENT</t>
  </si>
  <si>
    <t>5.3.1</t>
  </si>
  <si>
    <r>
      <t xml:space="preserve">Change in jobs by major industry: </t>
    </r>
    <r>
      <rPr>
        <i/>
        <sz val="11"/>
        <rFont val="Arial"/>
        <family val="2"/>
      </rPr>
      <t xml:space="preserve"> </t>
    </r>
    <r>
      <rPr>
        <sz val="10"/>
        <rFont val="Arial"/>
        <family val="2"/>
      </rPr>
      <t>Annual percentage growth (+) or decline (-) in the number of full and part-time jobs</t>
    </r>
  </si>
  <si>
    <r>
      <t xml:space="preserve">Business starts: </t>
    </r>
    <r>
      <rPr>
        <i/>
        <sz val="11"/>
        <rFont val="Arial"/>
        <family val="2"/>
      </rPr>
      <t xml:space="preserve"> </t>
    </r>
    <r>
      <rPr>
        <sz val="10"/>
        <rFont val="Arial"/>
        <family val="2"/>
      </rPr>
      <t>Number of new corporations, limited partnerships and similar business entities formed, by principal place of business</t>
    </r>
  </si>
  <si>
    <r>
      <t xml:space="preserve">Investment in physical infrastructure: </t>
    </r>
    <r>
      <rPr>
        <i/>
        <sz val="11"/>
        <rFont val="Arial"/>
        <family val="2"/>
      </rPr>
      <t xml:space="preserve"> </t>
    </r>
    <r>
      <rPr>
        <sz val="10"/>
        <rFont val="Arial"/>
        <family val="2"/>
      </rPr>
      <t>Total expenditure (in nominal dollars) on roads, public buildings, land, equipment and other fixed assets in Broward County by</t>
    </r>
  </si>
  <si>
    <r>
      <t xml:space="preserve">Pension coverage </t>
    </r>
    <r>
      <rPr>
        <i/>
        <sz val="8"/>
        <rFont val="Arial"/>
        <family val="2"/>
      </rPr>
      <t>continued</t>
    </r>
  </si>
  <si>
    <t>FL1996</t>
  </si>
  <si>
    <r>
      <t>Average wage by industry:</t>
    </r>
    <r>
      <rPr>
        <sz val="10"/>
        <rFont val="Arial"/>
        <family val="2"/>
      </rPr>
      <t xml:space="preserve">  Average annual wage and salary of workers in the following industries (not adjusted for inflation)</t>
    </r>
  </si>
  <si>
    <t>a)  Agriculture, forestry, fishing</t>
  </si>
  <si>
    <t>b)  Mining</t>
  </si>
  <si>
    <t>c)  Construction</t>
  </si>
  <si>
    <t>d)  Manufacturing</t>
  </si>
  <si>
    <t>e)  Transportation, communications, public utilities</t>
  </si>
  <si>
    <t>f)  Wholesale trade</t>
  </si>
  <si>
    <t>g)  Retail trade</t>
  </si>
  <si>
    <t>h)  Finance, insurance, real estate</t>
  </si>
  <si>
    <t>i)  Services</t>
  </si>
  <si>
    <t>j)  Government</t>
  </si>
  <si>
    <t>WAGE DISTRIBUTION</t>
  </si>
  <si>
    <t>5.8.1</t>
  </si>
  <si>
    <r>
      <t>Wage distribution:</t>
    </r>
    <r>
      <rPr>
        <sz val="10"/>
        <rFont val="Arial"/>
        <family val="2"/>
      </rPr>
      <t xml:space="preserve">  Percentage of people working who earned</t>
    </r>
  </si>
  <si>
    <t>a)  Low wages:  15% or more below the average wage</t>
  </si>
  <si>
    <t>b)  Middle wages:  within 15% above or below the average wage</t>
  </si>
  <si>
    <t>c)  High wages:  15% or more above the average wage</t>
  </si>
  <si>
    <t>OUTPUT OF GOODS AND SERVICES</t>
  </si>
  <si>
    <t>5.9.1</t>
  </si>
  <si>
    <r>
      <t>Bank loans:</t>
    </r>
    <r>
      <rPr>
        <sz val="10"/>
        <rFont val="Arial"/>
        <family val="2"/>
      </rPr>
      <t xml:space="preserve">  Loans made by banks to companies in Broward County for commercial and industrial purposes, agricultural production, and commercial real estate (five-year averages for 1981-85, 1986-90, 1991-95, 1996-00)</t>
    </r>
  </si>
  <si>
    <r>
      <t xml:space="preserve">Venture capital: </t>
    </r>
    <r>
      <rPr>
        <i/>
        <sz val="11"/>
        <rFont val="Arial"/>
        <family val="2"/>
      </rPr>
      <t xml:space="preserve"> </t>
    </r>
    <r>
      <rPr>
        <sz val="10"/>
        <rFont val="Arial"/>
        <family val="2"/>
      </rPr>
      <t>Investments by venture capital firms to companies based in Broward County (five-year averages for 1981-85, 1986-90 and 1991-95, 1996-00)</t>
    </r>
  </si>
  <si>
    <t>b)  Per capita personal income as a percentage of Florida's per capita personal income</t>
  </si>
  <si>
    <t>c)  Per capita personal income as a percentage of U.S. per capita personal income</t>
  </si>
  <si>
    <t>5.5.2</t>
  </si>
  <si>
    <r>
      <t>Broward County's ranking in average personal income:</t>
    </r>
    <r>
      <rPr>
        <sz val="10"/>
        <rFont val="Arial"/>
        <family val="2"/>
      </rPr>
      <t xml:space="preserve">  Broward County's ranking among Florida's 67 counties in per capita personal income (1st=county with the highest per capita personal income)</t>
    </r>
  </si>
  <si>
    <t>5.5.3</t>
  </si>
  <si>
    <r>
      <t>Growth in personal income adjusted for inflation:</t>
    </r>
    <r>
      <rPr>
        <sz val="10"/>
        <rFont val="Arial"/>
        <family val="2"/>
      </rPr>
      <t xml:space="preserve">  Annual percentage increase (+) or decrease (-) in per capita personal income adjusted for inflation</t>
    </r>
  </si>
  <si>
    <t>5.5.4</t>
  </si>
  <si>
    <r>
      <t>Average personal income by race:</t>
    </r>
    <r>
      <rPr>
        <sz val="10"/>
        <rFont val="Arial"/>
        <family val="2"/>
      </rPr>
      <t xml:space="preserve">  Per capita personal income for each of the following racial and ethnic groups as a percentage of the per capita personal income as a whole</t>
    </r>
  </si>
  <si>
    <t>b)  Blacks</t>
  </si>
  <si>
    <t>c)  Hispanics</t>
  </si>
  <si>
    <t>d)  Asians/Pacific Islanders</t>
  </si>
  <si>
    <t>e)  American Indians, Eskimos and Aleuts</t>
  </si>
  <si>
    <t>PERCEPTION OF FINANCIAL SITUATION</t>
  </si>
  <si>
    <t>5.6.1</t>
  </si>
  <si>
    <r>
      <t>How people perceive their financial situation:</t>
    </r>
    <r>
      <rPr>
        <sz val="10"/>
        <rFont val="Arial"/>
        <family val="2"/>
      </rPr>
      <t xml:space="preserve">  By survey, percentage of households that believe they are</t>
    </r>
  </si>
  <si>
    <t>a)  better off financially than a year ago</t>
  </si>
  <si>
    <t>b)  the same financially as a year ago</t>
  </si>
  <si>
    <t>c)  worse off financially than a year ago</t>
  </si>
  <si>
    <t>5.7.1</t>
  </si>
  <si>
    <r>
      <t>Average wage:</t>
    </r>
    <r>
      <rPr>
        <sz val="10"/>
        <rFont val="Arial"/>
        <family val="2"/>
      </rPr>
      <t xml:space="preserve">  Average annual wage and salary of workers (not adjusted for inflation)</t>
    </r>
  </si>
  <si>
    <t>a)  Average wage and salary</t>
  </si>
  <si>
    <t>b)  Average wage and salary as a percentage of Florida's average wage and salary</t>
  </si>
  <si>
    <t>a)  Number of businesses owned by minorities</t>
  </si>
  <si>
    <t>b)  Percentage of all businesses owned by minorities</t>
  </si>
  <si>
    <t>a)  Number of businesses owned by women</t>
  </si>
  <si>
    <t>b)  Percentage of all businesses owned by women</t>
  </si>
  <si>
    <t>Not Available</t>
  </si>
  <si>
    <t>Not Applicable</t>
  </si>
  <si>
    <t>b)  Defense contracts</t>
  </si>
  <si>
    <t>BUSINESS STARTS</t>
  </si>
  <si>
    <t>5.13.1</t>
  </si>
  <si>
    <t>BUSINESS FAILURES</t>
  </si>
  <si>
    <t>5.14.1</t>
  </si>
  <si>
    <r>
      <t>Business failures:</t>
    </r>
    <r>
      <rPr>
        <sz val="10"/>
        <rFont val="Arial"/>
        <family val="2"/>
      </rPr>
      <t xml:space="preserve">  Number of business failures</t>
    </r>
  </si>
  <si>
    <t>BUSINESS OWNERSHIP</t>
  </si>
  <si>
    <t>5.15.1</t>
  </si>
  <si>
    <t>Minority-owned businesses</t>
  </si>
  <si>
    <t>5.15.2</t>
  </si>
  <si>
    <t>Women-owned businesses</t>
  </si>
  <si>
    <t>CONSTRUCTION ACTIVITY</t>
  </si>
  <si>
    <t>5.16.1</t>
  </si>
  <si>
    <r>
      <t>Housing starts:</t>
    </r>
    <r>
      <rPr>
        <sz val="10"/>
        <rFont val="Arial"/>
        <family val="2"/>
      </rPr>
      <t xml:space="preserve">  Number of single and multi-family housing units that started construction</t>
    </r>
  </si>
  <si>
    <t>a)  Single-family housing units</t>
  </si>
  <si>
    <t>b)  Multi-family housing units</t>
  </si>
  <si>
    <t>5.16.2</t>
  </si>
  <si>
    <r>
      <t>Dollar value of new residential construction</t>
    </r>
    <r>
      <rPr>
        <sz val="10"/>
        <rFont val="Arial"/>
        <family val="2"/>
      </rPr>
      <t xml:space="preserve"> (in billions of nominal dollars)</t>
    </r>
  </si>
  <si>
    <t>INTERNATIONAL TRADE</t>
  </si>
  <si>
    <t>5.17.1</t>
  </si>
  <si>
    <t>Imports and exports shipped through Broward</t>
  </si>
  <si>
    <t>a)  Dollar value of U.S. exports (billions of dollars)</t>
  </si>
  <si>
    <t>b)  Dollar value of U.S. imports (billions of dollars)</t>
  </si>
  <si>
    <t>5.17.2</t>
  </si>
  <si>
    <r>
      <t xml:space="preserve">Merchandise exports: </t>
    </r>
    <r>
      <rPr>
        <sz val="10"/>
        <rFont val="Arial"/>
        <family val="2"/>
      </rPr>
      <t>Value of exports by location of exporter of record (billions of dollars)</t>
    </r>
  </si>
  <si>
    <t>Investing in our future</t>
  </si>
  <si>
    <t>PRIVATE CAPITAL INVESTMENT</t>
  </si>
  <si>
    <t>5.18.1</t>
  </si>
  <si>
    <t>a)  Average total dollar amount of loans (in nominal dollars)</t>
  </si>
  <si>
    <t>b)  Average total dollar amount of public stock offerings (in nominal dollars)</t>
  </si>
  <si>
    <t>5.18.2</t>
  </si>
  <si>
    <t>a)  Seed and startup financing</t>
  </si>
  <si>
    <t xml:space="preserve">     1)  Number of companies receiving investments (average over a five-year period)</t>
  </si>
  <si>
    <t xml:space="preserve">     2)  Total dollar amount of investments in all companies (average over a five-year period in nominal dollars)</t>
  </si>
  <si>
    <t>b)  Total financing (seed, startup, first-stage and expansion)</t>
  </si>
  <si>
    <t>PUBLIC CAPITAL INVESTMENT</t>
  </si>
  <si>
    <t>5.19.1</t>
  </si>
  <si>
    <t>a)  state government</t>
  </si>
  <si>
    <t>b)  local government</t>
  </si>
  <si>
    <t>c)  TOTAL (state and local)</t>
  </si>
  <si>
    <t>RETIREMENT</t>
  </si>
  <si>
    <t>5.20.1</t>
  </si>
  <si>
    <t>Pension coverage</t>
  </si>
  <si>
    <t>1)  Percentage of working people who are participating in an employer pension plan</t>
  </si>
  <si>
    <t xml:space="preserve">          (a)  Employees in the private sector</t>
  </si>
  <si>
    <t xml:space="preserve">          (b)  Employees in the public sector</t>
  </si>
  <si>
    <t xml:space="preserve">          (c)  Total employees (public and private sectors)</t>
  </si>
  <si>
    <t>2)  Percentage of working people near retirement age who are vested in an employer pension plan</t>
  </si>
  <si>
    <t xml:space="preserve">          (a)  ages 50-59 (public and private sectors)</t>
  </si>
  <si>
    <t xml:space="preserve">          (b)  ages 60 and older (public and private sectors)</t>
  </si>
  <si>
    <t>5.20.2</t>
  </si>
  <si>
    <t>Retirement income and assets</t>
  </si>
  <si>
    <t>1)  Median household income of county residents age 70 and older</t>
  </si>
  <si>
    <t>Our Economy</t>
  </si>
  <si>
    <t>Steady employment, competitive wages and a good standard of living are important to people in Broward County, as changing economic conditions affect jobs, retirement and financial situations.</t>
  </si>
  <si>
    <t>Businesses must respond to rapidly changing market conditions, advances in technology and global competition.  Jobs are requiring higher levels of skill and becoming less secure as companies change the way they do business, implement new technologies or develop new products and services.  To move toward greater economic prosperity, the state must reduce unnecessary regulations, replace command and control rules with market incentives and encourage partnerships with the private sector.  Capital must be invested to finance</t>
  </si>
  <si>
    <t>business expansions and start-ups, develop better products, enter new markets, retrain our workforce and create more jobs.</t>
  </si>
  <si>
    <t>b)  Estimated total dollars spent by tourists (in billions of nominal dollars)</t>
  </si>
  <si>
    <t>PERSONAL INCOME</t>
  </si>
  <si>
    <t>Increasing job opportunities</t>
  </si>
  <si>
    <t>5.1.1</t>
  </si>
  <si>
    <r>
      <t>Net annual job growth rate:</t>
    </r>
    <r>
      <rPr>
        <sz val="10"/>
        <rFont val="Arial"/>
        <family val="2"/>
      </rPr>
      <t xml:space="preserve">  Annual percentage increase (+) or decrease (-) in the number of full and part-time jobs</t>
    </r>
  </si>
  <si>
    <t>5.1.2</t>
  </si>
  <si>
    <r>
      <t>Broward County's ranking in net job growth rate:</t>
    </r>
    <r>
      <rPr>
        <sz val="10"/>
        <rFont val="Arial"/>
        <family val="2"/>
      </rPr>
      <t xml:space="preserve">  Broward County's ranking in net annual growth rate among the seven Florida counties with the largest population (Broward, Duval, Hillsborough, Miami-Dade, Orange, Palm Beach and Pinellas) (1st=county with the highest growth rate)</t>
    </r>
  </si>
  <si>
    <t>6th</t>
  </si>
  <si>
    <t>5.2.1</t>
  </si>
  <si>
    <r>
      <t>Unemployment rate:</t>
    </r>
    <r>
      <rPr>
        <sz val="10"/>
        <rFont val="Arial"/>
        <family val="2"/>
      </rPr>
      <t xml:space="preserve">  Percentage of people age 16 and older in the labor force who were unable to find work</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</si>
</sst>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quot;$&quot;#,##0"/>
    <numFmt numFmtId="169" formatCode="00000"/>
    <numFmt numFmtId="170" formatCode="0.000%"/>
    <numFmt numFmtId="171" formatCode="_(&quot;$&quot;* #,##0.0_);_(&quot;$&quot;* \(#,##0.0\);_(&quot;$&quot;* &quot;-&quot;??_);_(@_)"/>
    <numFmt numFmtId="172" formatCode="_(&quot;$&quot;* #,##0_);_(&quot;$&quot;* \(#,##0\);_(&quot;$&quot;* &quot;-&quot;??_);_(@_)"/>
    <numFmt numFmtId="173" formatCode="0.000"/>
    <numFmt numFmtId="174" formatCode="0.0000%"/>
    <numFmt numFmtId="175" formatCode="_(* #,##0.0_);_(* \(#,##0.0\);_(* &quot;-&quot;??_);_(@_)"/>
    <numFmt numFmtId="176" formatCode="_(* #,##0_);_(* \(#,##0\);_(* &quot;-&quot;??_);_(@_)"/>
    <numFmt numFmtId="177" formatCode="0.0000"/>
    <numFmt numFmtId="178" formatCode="0.00000"/>
    <numFmt numFmtId="179" formatCode="&quot;$&quot;#,##0.0"/>
    <numFmt numFmtId="180" formatCode="&quot;$&quot;#,##0.00"/>
    <numFmt numFmtId="181" formatCode="0.0_);\(0.0\)"/>
    <numFmt numFmtId="182" formatCode="#,##0.00_);\-#,##0.00"/>
  </numFmts>
  <fonts count="27">
    <font>
      <sz val="10"/>
      <name val="Arial"/>
      <family val="0"/>
    </font>
    <font>
      <b/>
      <i/>
      <sz val="20"/>
      <name val="Times New Roman"/>
      <family val="1"/>
    </font>
    <font>
      <sz val="10"/>
      <name val="Arial Narrow"/>
      <family val="2"/>
    </font>
    <font>
      <b/>
      <sz val="13"/>
      <name val="Arial"/>
      <family val="2"/>
    </font>
    <font>
      <b/>
      <sz val="12"/>
      <name val="Arial"/>
      <family val="2"/>
    </font>
    <font>
      <b/>
      <sz val="12"/>
      <name val="Arial Narrow"/>
      <family val="2"/>
    </font>
    <font>
      <b/>
      <i/>
      <sz val="14"/>
      <name val="Arial"/>
      <family val="2"/>
    </font>
    <font>
      <sz val="11"/>
      <name val="Arial"/>
      <family val="2"/>
    </font>
    <font>
      <sz val="8"/>
      <name val="Arial"/>
      <family val="2"/>
    </font>
    <font>
      <b/>
      <sz val="11"/>
      <name val="Arial"/>
      <family val="2"/>
    </font>
    <font>
      <b/>
      <i/>
      <sz val="11"/>
      <name val="Arial"/>
      <family val="2"/>
    </font>
    <font>
      <b/>
      <sz val="10"/>
      <name val="Arial"/>
      <family val="2"/>
    </font>
    <font>
      <sz val="10"/>
      <name val="Book Antiqua"/>
      <family val="1"/>
    </font>
    <font>
      <i/>
      <sz val="14"/>
      <name val="Times New Roman"/>
      <family val="1"/>
    </font>
    <font>
      <sz val="8"/>
      <name val="Arial Narrow"/>
      <family val="2"/>
    </font>
    <font>
      <i/>
      <sz val="48"/>
      <name val="Book Antiqua"/>
      <family val="1"/>
    </font>
    <font>
      <sz val="48"/>
      <name val="Book Antiqua"/>
      <family val="1"/>
    </font>
    <font>
      <i/>
      <sz val="18"/>
      <name val="Book Antiqua"/>
      <family val="1"/>
    </font>
    <font>
      <b/>
      <sz val="14"/>
      <name val="Perpetua"/>
      <family val="1"/>
    </font>
    <font>
      <sz val="14"/>
      <name val="Perpetua"/>
      <family val="1"/>
    </font>
    <font>
      <b/>
      <sz val="10"/>
      <name val="Arial Narrow"/>
      <family val="2"/>
    </font>
    <font>
      <b/>
      <sz val="8"/>
      <name val="Arial Narrow"/>
      <family val="2"/>
    </font>
    <font>
      <b/>
      <sz val="12"/>
      <color indexed="9"/>
      <name val="Arial"/>
      <family val="2"/>
    </font>
    <font>
      <i/>
      <sz val="11"/>
      <name val="Arial"/>
      <family val="2"/>
    </font>
    <font>
      <i/>
      <sz val="8"/>
      <name val="Arial"/>
      <family val="2"/>
    </font>
    <font>
      <u val="single"/>
      <sz val="10"/>
      <color indexed="12"/>
      <name val="Arial"/>
      <family val="0"/>
    </font>
    <font>
      <u val="single"/>
      <sz val="10"/>
      <color indexed="36"/>
      <name val="Arial"/>
      <family val="0"/>
    </font>
  </fonts>
  <fills count="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s>
  <borders count="11">
    <border>
      <left/>
      <right/>
      <top/>
      <bottom/>
      <diagonal/>
    </border>
    <border>
      <left style="thick">
        <color indexed="22"/>
      </left>
      <right style="thick">
        <color indexed="22"/>
      </right>
      <top>
        <color indexed="63"/>
      </top>
      <bottom>
        <color indexed="63"/>
      </bottom>
    </border>
    <border>
      <left>
        <color indexed="63"/>
      </left>
      <right>
        <color indexed="63"/>
      </right>
      <top>
        <color indexed="63"/>
      </top>
      <bottom style="thick">
        <color indexed="22"/>
      </bottom>
    </border>
    <border>
      <left style="thick">
        <color indexed="22"/>
      </left>
      <right style="thick">
        <color indexed="22"/>
      </right>
      <top>
        <color indexed="63"/>
      </top>
      <bottom style="thick">
        <color indexed="22"/>
      </bottom>
    </border>
    <border>
      <left>
        <color indexed="63"/>
      </left>
      <right>
        <color indexed="63"/>
      </right>
      <top style="thick">
        <color indexed="22"/>
      </top>
      <bottom style="thick">
        <color indexed="22"/>
      </bottom>
    </border>
    <border>
      <left>
        <color indexed="63"/>
      </left>
      <right>
        <color indexed="63"/>
      </right>
      <top style="thick">
        <color indexed="22"/>
      </top>
      <bottom>
        <color indexed="63"/>
      </bottom>
    </border>
    <border>
      <left style="thin"/>
      <right style="thin"/>
      <top style="thin"/>
      <bottom style="thin"/>
    </border>
    <border>
      <left style="thick">
        <color indexed="22"/>
      </left>
      <right>
        <color indexed="63"/>
      </right>
      <top style="thick">
        <color indexed="22"/>
      </top>
      <bottom style="thick">
        <color indexed="22"/>
      </bottom>
    </border>
    <border>
      <left>
        <color indexed="63"/>
      </left>
      <right style="thick">
        <color indexed="22"/>
      </right>
      <top style="thick">
        <color indexed="22"/>
      </top>
      <bottom style="thick">
        <color indexed="22"/>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24">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0" xfId="0" applyFont="1" applyBorder="1" applyAlignment="1">
      <alignment vertical="top"/>
    </xf>
    <xf numFmtId="0" fontId="8" fillId="3" borderId="1" xfId="0" applyFont="1" applyFill="1" applyBorder="1" applyAlignment="1">
      <alignment vertical="center"/>
    </xf>
    <xf numFmtId="0" fontId="7" fillId="4" borderId="1" xfId="0" applyFont="1" applyFill="1" applyBorder="1" applyAlignment="1">
      <alignment vertical="center"/>
    </xf>
    <xf numFmtId="0" fontId="7" fillId="5" borderId="1" xfId="0" applyFont="1" applyFill="1" applyBorder="1" applyAlignment="1">
      <alignment vertical="center"/>
    </xf>
    <xf numFmtId="0" fontId="0" fillId="0" borderId="0" xfId="0" applyBorder="1" applyAlignment="1">
      <alignment/>
    </xf>
    <xf numFmtId="0" fontId="10" fillId="0" borderId="0" xfId="0" applyFont="1" applyAlignment="1">
      <alignment vertical="top" wrapText="1"/>
    </xf>
    <xf numFmtId="0" fontId="11" fillId="0" borderId="0" xfId="0" applyFont="1" applyAlignment="1">
      <alignment/>
    </xf>
    <xf numFmtId="0" fontId="0" fillId="0" borderId="0" xfId="0" applyFont="1" applyAlignment="1">
      <alignment vertical="top"/>
    </xf>
    <xf numFmtId="0" fontId="7" fillId="0" borderId="2" xfId="0" applyFont="1" applyBorder="1" applyAlignment="1">
      <alignment vertical="top"/>
    </xf>
    <xf numFmtId="0" fontId="7" fillId="5" borderId="3" xfId="0" applyFont="1" applyFill="1" applyBorder="1" applyAlignment="1">
      <alignment vertical="center"/>
    </xf>
    <xf numFmtId="0" fontId="10" fillId="0" borderId="0" xfId="0" applyFont="1" applyAlignment="1">
      <alignment vertical="top"/>
    </xf>
    <xf numFmtId="0" fontId="2" fillId="0" borderId="2" xfId="0" applyFont="1" applyBorder="1" applyAlignment="1">
      <alignment vertical="top"/>
    </xf>
    <xf numFmtId="0" fontId="12" fillId="0" borderId="2" xfId="0" applyFont="1" applyBorder="1" applyAlignment="1">
      <alignment vertical="top"/>
    </xf>
    <xf numFmtId="0" fontId="7" fillId="3" borderId="3" xfId="0" applyFont="1" applyFill="1" applyBorder="1" applyAlignment="1">
      <alignment vertical="center"/>
    </xf>
    <xf numFmtId="0" fontId="7" fillId="4" borderId="3" xfId="0" applyFont="1" applyFill="1" applyBorder="1" applyAlignment="1">
      <alignment vertical="center"/>
    </xf>
    <xf numFmtId="0" fontId="2" fillId="0" borderId="0" xfId="0" applyFont="1" applyBorder="1" applyAlignment="1">
      <alignment vertical="top"/>
    </xf>
    <xf numFmtId="0" fontId="12" fillId="0" borderId="0" xfId="0" applyFont="1" applyBorder="1" applyAlignment="1">
      <alignment vertical="top"/>
    </xf>
    <xf numFmtId="0" fontId="7" fillId="3" borderId="1" xfId="0" applyFont="1" applyFill="1" applyBorder="1" applyAlignment="1">
      <alignment vertical="center"/>
    </xf>
    <xf numFmtId="0" fontId="9" fillId="0" borderId="0" xfId="0" applyFont="1" applyAlignment="1">
      <alignment vertical="top"/>
    </xf>
    <xf numFmtId="165" fontId="7" fillId="3" borderId="1" xfId="0" applyNumberFormat="1" applyFont="1" applyFill="1" applyBorder="1" applyAlignment="1">
      <alignment horizontal="center" vertical="center"/>
    </xf>
    <xf numFmtId="165" fontId="7" fillId="4" borderId="1" xfId="0" applyNumberFormat="1" applyFont="1" applyFill="1" applyBorder="1" applyAlignment="1">
      <alignment horizontal="center" vertical="center"/>
    </xf>
    <xf numFmtId="0" fontId="7" fillId="0" borderId="0" xfId="0" applyFont="1" applyAlignment="1">
      <alignment vertical="top"/>
    </xf>
    <xf numFmtId="0" fontId="0" fillId="0" borderId="0" xfId="0" applyFont="1" applyAlignment="1">
      <alignment vertical="top" wrapText="1"/>
    </xf>
    <xf numFmtId="165" fontId="7" fillId="5" borderId="1" xfId="0" applyNumberFormat="1" applyFont="1" applyFill="1" applyBorder="1" applyAlignment="1">
      <alignment horizontal="center" vertical="center"/>
    </xf>
    <xf numFmtId="3" fontId="7" fillId="3" borderId="1" xfId="0" applyNumberFormat="1" applyFont="1" applyFill="1" applyBorder="1" applyAlignment="1">
      <alignment horizontal="center" vertical="center"/>
    </xf>
    <xf numFmtId="3" fontId="7" fillId="4" borderId="1" xfId="0" applyNumberFormat="1" applyFont="1" applyFill="1" applyBorder="1" applyAlignment="1">
      <alignment horizontal="center" vertical="center"/>
    </xf>
    <xf numFmtId="3" fontId="7" fillId="5" borderId="1" xfId="0" applyNumberFormat="1" applyFont="1" applyFill="1" applyBorder="1" applyAlignment="1">
      <alignment horizontal="center" vertical="center"/>
    </xf>
    <xf numFmtId="3" fontId="8" fillId="4" borderId="1" xfId="0" applyNumberFormat="1" applyFont="1" applyFill="1" applyBorder="1" applyAlignment="1">
      <alignment horizontal="center" vertical="center"/>
    </xf>
    <xf numFmtId="165" fontId="7" fillId="4" borderId="1" xfId="22" applyNumberFormat="1" applyFont="1" applyFill="1" applyBorder="1" applyAlignment="1">
      <alignment horizontal="center" vertical="center"/>
    </xf>
    <xf numFmtId="0" fontId="11" fillId="0" borderId="0" xfId="0" applyFont="1" applyAlignment="1">
      <alignment vertical="top" wrapText="1"/>
    </xf>
    <xf numFmtId="9" fontId="7" fillId="4" borderId="1" xfId="22" applyFont="1" applyFill="1" applyBorder="1" applyAlignment="1">
      <alignment horizontal="center" vertical="center"/>
    </xf>
    <xf numFmtId="9" fontId="7" fillId="5" borderId="1" xfId="22" applyFont="1" applyFill="1" applyBorder="1" applyAlignment="1">
      <alignment horizontal="center" vertical="center"/>
    </xf>
    <xf numFmtId="165" fontId="7" fillId="5" borderId="1" xfId="22" applyNumberFormat="1" applyFont="1" applyFill="1" applyBorder="1" applyAlignment="1">
      <alignment horizontal="center" vertical="center"/>
    </xf>
    <xf numFmtId="9" fontId="7" fillId="3" borderId="1" xfId="22" applyFont="1" applyFill="1" applyBorder="1" applyAlignment="1">
      <alignment horizontal="center" vertical="center"/>
    </xf>
    <xf numFmtId="9" fontId="8" fillId="3" borderId="1" xfId="22" applyFont="1" applyFill="1" applyBorder="1" applyAlignment="1">
      <alignment horizontal="center" vertical="center"/>
    </xf>
    <xf numFmtId="3" fontId="7" fillId="4" borderId="1" xfId="22" applyNumberFormat="1" applyFont="1" applyFill="1" applyBorder="1" applyAlignment="1">
      <alignment horizontal="center" vertical="center"/>
    </xf>
    <xf numFmtId="3" fontId="7" fillId="3" borderId="1" xfId="22" applyNumberFormat="1" applyFont="1" applyFill="1" applyBorder="1" applyAlignment="1">
      <alignment horizontal="center" vertical="center"/>
    </xf>
    <xf numFmtId="0" fontId="18" fillId="0" borderId="2" xfId="0" applyFont="1" applyBorder="1" applyAlignment="1">
      <alignment horizontal="left"/>
    </xf>
    <xf numFmtId="0" fontId="19" fillId="0" borderId="2" xfId="0" applyFont="1" applyBorder="1" applyAlignment="1">
      <alignment horizontal="left" vertical="top"/>
    </xf>
    <xf numFmtId="0" fontId="17" fillId="0" borderId="2" xfId="0" applyFont="1" applyBorder="1" applyAlignment="1">
      <alignment horizontal="left" wrapText="1"/>
    </xf>
    <xf numFmtId="0" fontId="17" fillId="0" borderId="0" xfId="0" applyFont="1" applyBorder="1" applyAlignment="1">
      <alignment horizontal="left" vertical="center" wrapText="1"/>
    </xf>
    <xf numFmtId="0" fontId="20" fillId="0" borderId="4" xfId="0" applyFont="1" applyBorder="1" applyAlignment="1" quotePrefix="1">
      <alignment horizontal="center" vertical="center" wrapText="1"/>
    </xf>
    <xf numFmtId="0" fontId="21" fillId="0" borderId="4" xfId="0" applyFont="1" applyBorder="1" applyAlignment="1">
      <alignment horizontal="left" vertical="center"/>
    </xf>
    <xf numFmtId="0" fontId="20" fillId="0" borderId="5" xfId="0" applyFont="1" applyBorder="1" applyAlignment="1">
      <alignment horizontal="left" vertical="center"/>
    </xf>
    <xf numFmtId="2" fontId="20" fillId="0" borderId="4" xfId="0" applyNumberFormat="1" applyFont="1" applyBorder="1" applyAlignment="1">
      <alignment horizontal="center" vertical="center" wrapText="1"/>
    </xf>
    <xf numFmtId="0" fontId="21" fillId="0" borderId="0" xfId="0" applyFont="1" applyBorder="1" applyAlignment="1">
      <alignment horizontal="left" vertical="center"/>
    </xf>
    <xf numFmtId="0" fontId="20" fillId="0" borderId="0" xfId="0" applyFont="1" applyBorder="1" applyAlignment="1">
      <alignment horizontal="left" vertical="center"/>
    </xf>
    <xf numFmtId="0" fontId="21" fillId="0" borderId="5" xfId="0" applyFont="1" applyBorder="1" applyAlignment="1">
      <alignment horizontal="left" vertical="center"/>
    </xf>
    <xf numFmtId="164" fontId="20" fillId="0" borderId="4" xfId="0" applyNumberFormat="1" applyFont="1" applyBorder="1" applyAlignment="1">
      <alignment horizontal="center" vertical="center" wrapText="1"/>
    </xf>
    <xf numFmtId="0" fontId="17" fillId="0" borderId="0" xfId="0" applyFont="1" applyBorder="1" applyAlignment="1">
      <alignment horizontal="left" vertical="top" wrapText="1"/>
    </xf>
    <xf numFmtId="0" fontId="20" fillId="0" borderId="0" xfId="0" applyFont="1" applyBorder="1" applyAlignment="1" quotePrefix="1">
      <alignment horizontal="center" vertical="center" wrapText="1"/>
    </xf>
    <xf numFmtId="0" fontId="20" fillId="0" borderId="0" xfId="0" applyFont="1" applyBorder="1" applyAlignment="1">
      <alignment horizontal="center" vertical="center" wrapText="1"/>
    </xf>
    <xf numFmtId="0" fontId="8" fillId="4" borderId="1" xfId="0" applyFont="1" applyFill="1" applyBorder="1" applyAlignment="1">
      <alignment vertical="center"/>
    </xf>
    <xf numFmtId="164" fontId="7" fillId="4" borderId="1" xfId="0" applyNumberFormat="1" applyFont="1" applyFill="1" applyBorder="1" applyAlignment="1">
      <alignment horizontal="center" vertical="center"/>
    </xf>
    <xf numFmtId="165" fontId="7" fillId="3" borderId="1" xfId="22" applyNumberFormat="1" applyFont="1" applyFill="1" applyBorder="1" applyAlignment="1">
      <alignment horizontal="center" vertical="center"/>
    </xf>
    <xf numFmtId="9" fontId="7" fillId="4" borderId="1" xfId="22" applyNumberFormat="1" applyFont="1" applyFill="1" applyBorder="1" applyAlignment="1">
      <alignment horizontal="center" vertical="center"/>
    </xf>
    <xf numFmtId="1" fontId="7" fillId="4" borderId="1" xfId="22" applyNumberFormat="1" applyFont="1" applyFill="1" applyBorder="1" applyAlignment="1">
      <alignment horizontal="center" vertical="center"/>
    </xf>
    <xf numFmtId="0" fontId="7" fillId="4" borderId="1" xfId="22" applyNumberFormat="1" applyFont="1" applyFill="1" applyBorder="1" applyAlignment="1">
      <alignment horizontal="center" vertical="center"/>
    </xf>
    <xf numFmtId="164" fontId="7" fillId="4" borderId="1" xfId="22" applyNumberFormat="1" applyFont="1" applyFill="1" applyBorder="1" applyAlignment="1">
      <alignment horizontal="center" vertical="center"/>
    </xf>
    <xf numFmtId="0" fontId="0" fillId="0" borderId="0" xfId="0" applyAlignment="1">
      <alignment vertical="center" wrapText="1"/>
    </xf>
    <xf numFmtId="164" fontId="7" fillId="3" borderId="1" xfId="22" applyNumberFormat="1" applyFont="1" applyFill="1" applyBorder="1" applyAlignment="1">
      <alignment horizontal="center" vertical="center"/>
    </xf>
    <xf numFmtId="164" fontId="22" fillId="6" borderId="6" xfId="0" applyNumberFormat="1" applyFont="1" applyFill="1" applyBorder="1" applyAlignment="1">
      <alignment horizontal="center" vertical="center"/>
    </xf>
    <xf numFmtId="1" fontId="8" fillId="4" borderId="1" xfId="0" applyNumberFormat="1" applyFont="1" applyFill="1" applyBorder="1" applyAlignment="1">
      <alignment horizontal="center" vertical="center"/>
    </xf>
    <xf numFmtId="165" fontId="7" fillId="4" borderId="1" xfId="22" applyNumberFormat="1" applyFont="1" applyFill="1" applyBorder="1" applyAlignment="1" quotePrefix="1">
      <alignment horizontal="center" vertical="center"/>
    </xf>
    <xf numFmtId="9" fontId="7" fillId="4" borderId="1" xfId="22" applyNumberFormat="1" applyFont="1" applyFill="1" applyBorder="1" applyAlignment="1" quotePrefix="1">
      <alignment horizontal="center" vertical="center"/>
    </xf>
    <xf numFmtId="2" fontId="20" fillId="0" borderId="5" xfId="0" applyNumberFormat="1" applyFont="1" applyBorder="1" applyAlignment="1">
      <alignment horizontal="center" vertical="center" wrapText="1"/>
    </xf>
    <xf numFmtId="165" fontId="7" fillId="5" borderId="1" xfId="22" applyNumberFormat="1" applyFont="1" applyFill="1" applyBorder="1" applyAlignment="1" quotePrefix="1">
      <alignment horizontal="center" vertical="center"/>
    </xf>
    <xf numFmtId="1" fontId="7" fillId="5" borderId="1" xfId="0" applyNumberFormat="1" applyFont="1" applyFill="1" applyBorder="1" applyAlignment="1" quotePrefix="1">
      <alignment horizontal="center" vertical="center"/>
    </xf>
    <xf numFmtId="9" fontId="8" fillId="4" borderId="1" xfId="22" applyFont="1" applyFill="1" applyBorder="1" applyAlignment="1">
      <alignment horizontal="center" vertical="center"/>
    </xf>
    <xf numFmtId="3" fontId="7" fillId="3" borderId="1" xfId="22" applyNumberFormat="1" applyFont="1" applyFill="1" applyBorder="1" applyAlignment="1" quotePrefix="1">
      <alignment horizontal="center" vertical="center"/>
    </xf>
    <xf numFmtId="168" fontId="7" fillId="3" borderId="1" xfId="17" applyNumberFormat="1" applyFont="1" applyFill="1" applyBorder="1" applyAlignment="1" quotePrefix="1">
      <alignment horizontal="center" vertical="center"/>
    </xf>
    <xf numFmtId="168" fontId="7" fillId="4" borderId="1" xfId="17" applyNumberFormat="1" applyFont="1" applyFill="1" applyBorder="1" applyAlignment="1">
      <alignment horizontal="center" vertical="center"/>
    </xf>
    <xf numFmtId="172" fontId="7" fillId="5" borderId="1" xfId="17" applyNumberFormat="1" applyFont="1" applyFill="1" applyBorder="1" applyAlignment="1" quotePrefix="1">
      <alignment horizontal="center" vertical="center"/>
    </xf>
    <xf numFmtId="9" fontId="7" fillId="3" borderId="1" xfId="17" applyNumberFormat="1" applyFont="1" applyFill="1" applyBorder="1" applyAlignment="1" quotePrefix="1">
      <alignment horizontal="center" vertical="center"/>
    </xf>
    <xf numFmtId="9" fontId="7" fillId="5" borderId="1" xfId="22" applyFont="1" applyFill="1" applyBorder="1" applyAlignment="1" quotePrefix="1">
      <alignment horizontal="center" vertical="center"/>
    </xf>
    <xf numFmtId="0" fontId="7" fillId="5" borderId="1" xfId="22" applyNumberFormat="1" applyFont="1" applyFill="1" applyBorder="1" applyAlignment="1">
      <alignment horizontal="center" vertical="center"/>
    </xf>
    <xf numFmtId="9" fontId="7" fillId="3" borderId="1" xfId="22" applyFont="1" applyFill="1" applyBorder="1" applyAlignment="1" quotePrefix="1">
      <alignment horizontal="center" vertical="center"/>
    </xf>
    <xf numFmtId="9" fontId="7" fillId="4" borderId="1" xfId="22" applyFont="1" applyFill="1" applyBorder="1" applyAlignment="1" quotePrefix="1">
      <alignment horizontal="center" vertical="center"/>
    </xf>
    <xf numFmtId="9" fontId="7" fillId="3" borderId="1" xfId="22" applyNumberFormat="1" applyFont="1" applyFill="1" applyBorder="1" applyAlignment="1">
      <alignment horizontal="center" vertical="center"/>
    </xf>
    <xf numFmtId="168" fontId="7" fillId="3" borderId="1" xfId="22" applyNumberFormat="1" applyFont="1" applyFill="1" applyBorder="1" applyAlignment="1">
      <alignment horizontal="center" vertical="center"/>
    </xf>
    <xf numFmtId="168" fontId="7" fillId="4" borderId="1" xfId="22" applyNumberFormat="1" applyFont="1" applyFill="1" applyBorder="1" applyAlignment="1">
      <alignment horizontal="center" vertical="center"/>
    </xf>
    <xf numFmtId="168" fontId="7" fillId="5" borderId="1" xfId="22" applyNumberFormat="1" applyFont="1" applyFill="1" applyBorder="1" applyAlignment="1">
      <alignment horizontal="center" vertical="center"/>
    </xf>
    <xf numFmtId="2" fontId="22" fillId="6" borderId="0" xfId="0" applyNumberFormat="1" applyFont="1" applyFill="1" applyBorder="1" applyAlignment="1">
      <alignment horizontal="center" vertical="center"/>
    </xf>
    <xf numFmtId="3" fontId="7" fillId="3" borderId="1" xfId="22" applyNumberFormat="1" applyFont="1" applyFill="1" applyBorder="1" applyAlignment="1">
      <alignment horizontal="right" vertical="center"/>
    </xf>
    <xf numFmtId="3" fontId="7" fillId="4" borderId="1" xfId="22" applyNumberFormat="1" applyFont="1" applyFill="1" applyBorder="1" applyAlignment="1">
      <alignment horizontal="right" vertical="center"/>
    </xf>
    <xf numFmtId="168" fontId="0" fillId="5" borderId="1" xfId="22" applyNumberFormat="1" applyFont="1" applyFill="1" applyBorder="1" applyAlignment="1">
      <alignment horizontal="right" vertical="center"/>
    </xf>
    <xf numFmtId="3" fontId="0" fillId="5" borderId="1" xfId="22" applyNumberFormat="1" applyFont="1" applyFill="1" applyBorder="1" applyAlignment="1">
      <alignment horizontal="right" vertical="center"/>
    </xf>
    <xf numFmtId="3" fontId="7" fillId="5" borderId="1" xfId="22" applyNumberFormat="1" applyFont="1" applyFill="1" applyBorder="1" applyAlignment="1" quotePrefix="1">
      <alignment horizontal="center" vertical="center"/>
    </xf>
    <xf numFmtId="179" fontId="7" fillId="4" borderId="1" xfId="22" applyNumberFormat="1" applyFont="1" applyFill="1" applyBorder="1" applyAlignment="1">
      <alignment horizontal="center" vertical="center"/>
    </xf>
    <xf numFmtId="171" fontId="8" fillId="3" borderId="1" xfId="17" applyNumberFormat="1" applyFont="1" applyFill="1" applyBorder="1" applyAlignment="1">
      <alignment horizontal="center" vertical="center"/>
    </xf>
    <xf numFmtId="3" fontId="8" fillId="4" borderId="1" xfId="22" applyNumberFormat="1" applyFont="1" applyFill="1" applyBorder="1" applyAlignment="1">
      <alignment horizontal="center" vertical="center"/>
    </xf>
    <xf numFmtId="0" fontId="7" fillId="5" borderId="1" xfId="22" applyNumberFormat="1" applyFont="1" applyFill="1" applyBorder="1" applyAlignment="1" quotePrefix="1">
      <alignment horizontal="center" vertical="center"/>
    </xf>
    <xf numFmtId="0" fontId="7" fillId="5" borderId="1" xfId="0" applyNumberFormat="1" applyFont="1" applyFill="1" applyBorder="1" applyAlignment="1" quotePrefix="1">
      <alignment horizontal="center" vertical="center"/>
    </xf>
    <xf numFmtId="179" fontId="7" fillId="3" borderId="1" xfId="22" applyNumberFormat="1" applyFont="1" applyFill="1" applyBorder="1" applyAlignment="1" quotePrefix="1">
      <alignment horizontal="center" vertical="center"/>
    </xf>
    <xf numFmtId="179" fontId="7" fillId="4" borderId="1" xfId="22" applyNumberFormat="1" applyFont="1" applyFill="1" applyBorder="1" applyAlignment="1" quotePrefix="1">
      <alignment horizontal="center" vertical="center"/>
    </xf>
    <xf numFmtId="179" fontId="7" fillId="3" borderId="1" xfId="22" applyNumberFormat="1" applyFont="1" applyFill="1" applyBorder="1" applyAlignment="1">
      <alignment horizontal="center" vertical="center"/>
    </xf>
    <xf numFmtId="0" fontId="0" fillId="0" borderId="0" xfId="0" applyFont="1" applyAlignment="1">
      <alignment horizontal="left" vertical="top" wrapText="1" indent="1"/>
    </xf>
    <xf numFmtId="164" fontId="4" fillId="0" borderId="6"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179" fontId="7" fillId="3" borderId="1" xfId="17" applyNumberFormat="1" applyFont="1" applyFill="1" applyBorder="1" applyAlignment="1" quotePrefix="1">
      <alignment horizontal="center" vertical="center"/>
    </xf>
    <xf numFmtId="179" fontId="7" fillId="4" borderId="1" xfId="0" applyNumberFormat="1"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xf>
    <xf numFmtId="0" fontId="15" fillId="0" borderId="0" xfId="0" applyFont="1" applyAlignment="1">
      <alignment horizontal="center" vertical="top"/>
    </xf>
    <xf numFmtId="0" fontId="16" fillId="0" borderId="0" xfId="0" applyFont="1" applyAlignment="1">
      <alignment horizontal="center" vertical="top"/>
    </xf>
    <xf numFmtId="0" fontId="21" fillId="0" borderId="0" xfId="0" applyFont="1" applyBorder="1" applyAlignment="1">
      <alignment horizontal="left" vertical="center"/>
    </xf>
    <xf numFmtId="0" fontId="17" fillId="0" borderId="0" xfId="0" applyFont="1" applyAlignment="1">
      <alignment vertical="center" wrapText="1"/>
    </xf>
    <xf numFmtId="0" fontId="0" fillId="0" borderId="0" xfId="0" applyAlignment="1">
      <alignment vertical="center" wrapText="1"/>
    </xf>
    <xf numFmtId="9" fontId="7" fillId="4" borderId="9" xfId="0" applyNumberFormat="1" applyFont="1" applyFill="1" applyBorder="1" applyAlignment="1">
      <alignment horizontal="center" vertical="center"/>
    </xf>
    <xf numFmtId="9" fontId="7" fillId="4" borderId="0" xfId="0" applyNumberFormat="1" applyFont="1" applyFill="1" applyBorder="1" applyAlignment="1">
      <alignment horizontal="center" vertical="center"/>
    </xf>
    <xf numFmtId="9" fontId="7" fillId="4" borderId="10" xfId="0" applyNumberFormat="1" applyFont="1" applyFill="1" applyBorder="1" applyAlignment="1">
      <alignment horizontal="center" vertical="center"/>
    </xf>
    <xf numFmtId="0" fontId="17" fillId="0" borderId="0" xfId="0" applyFont="1" applyAlignment="1" applyProtection="1">
      <alignment wrapText="1"/>
      <protection locked="0"/>
    </xf>
    <xf numFmtId="0" fontId="17" fillId="0" borderId="0" xfId="0" applyFont="1" applyAlignment="1" applyProtection="1">
      <alignment horizontal="left" vertical="top"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Microsoft Excel found an error in the formula you entered. Do you want to accept the correction proposed below?&#10;&#10;|&#10;&#10;• To accept the correction, click Yes.&#10;• To close this message and correct the formula yourself, click No."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2114550</xdr:colOff>
      <xdr:row>0</xdr:row>
      <xdr:rowOff>1428750</xdr:rowOff>
    </xdr:from>
    <xdr:to>
      <xdr:col>4</xdr:col>
      <xdr:colOff>152400</xdr:colOff>
      <xdr:row>0</xdr:row>
      <xdr:rowOff>3762375</xdr:rowOff>
    </xdr:to>
    <xdr:pic>
      <xdr:nvPicPr>
        <xdr:cNvPr id="1" name="Picture 1"/>
        <xdr:cNvPicPr preferRelativeResize="1">
          <a:picLocks noChangeAspect="1"/>
        </xdr:cNvPicPr>
      </xdr:nvPicPr>
      <xdr:blipFill>
        <a:blip r:embed="rId1"/>
        <a:stretch>
          <a:fillRect/>
        </a:stretch>
      </xdr:blipFill>
      <xdr:spPr>
        <a:xfrm>
          <a:off x="3009900" y="1428750"/>
          <a:ext cx="2066925" cy="2333625"/>
        </a:xfrm>
        <a:prstGeom prst="rect">
          <a:avLst/>
        </a:prstGeom>
        <a:noFill/>
        <a:ln w="9525" cmpd="sng">
          <a:noFill/>
        </a:ln>
      </xdr:spPr>
    </xdr:pic>
    <xdr:clientData/>
  </xdr:twoCellAnchor>
  <xdr:twoCellAnchor editAs="oneCell">
    <xdr:from>
      <xdr:col>0</xdr:col>
      <xdr:colOff>95250</xdr:colOff>
      <xdr:row>9</xdr:row>
      <xdr:rowOff>9525</xdr:rowOff>
    </xdr:from>
    <xdr:to>
      <xdr:col>0</xdr:col>
      <xdr:colOff>381000</xdr:colOff>
      <xdr:row>10</xdr:row>
      <xdr:rowOff>9525</xdr:rowOff>
    </xdr:to>
    <xdr:pic>
      <xdr:nvPicPr>
        <xdr:cNvPr id="2" name="Picture 15"/>
        <xdr:cNvPicPr preferRelativeResize="1">
          <a:picLocks noChangeAspect="1"/>
        </xdr:cNvPicPr>
      </xdr:nvPicPr>
      <xdr:blipFill>
        <a:blip r:embed="rId2"/>
        <a:stretch>
          <a:fillRect/>
        </a:stretch>
      </xdr:blipFill>
      <xdr:spPr>
        <a:xfrm>
          <a:off x="95250" y="8791575"/>
          <a:ext cx="285750" cy="323850"/>
        </a:xfrm>
        <a:prstGeom prst="rect">
          <a:avLst/>
        </a:prstGeom>
        <a:noFill/>
        <a:ln w="9525" cmpd="sng">
          <a:noFill/>
        </a:ln>
      </xdr:spPr>
    </xdr:pic>
    <xdr:clientData/>
  </xdr:twoCellAnchor>
  <xdr:twoCellAnchor editAs="oneCell">
    <xdr:from>
      <xdr:col>0</xdr:col>
      <xdr:colOff>95250</xdr:colOff>
      <xdr:row>10</xdr:row>
      <xdr:rowOff>0</xdr:rowOff>
    </xdr:from>
    <xdr:to>
      <xdr:col>0</xdr:col>
      <xdr:colOff>381000</xdr:colOff>
      <xdr:row>11</xdr:row>
      <xdr:rowOff>0</xdr:rowOff>
    </xdr:to>
    <xdr:pic>
      <xdr:nvPicPr>
        <xdr:cNvPr id="3" name="Picture 16"/>
        <xdr:cNvPicPr preferRelativeResize="1">
          <a:picLocks noChangeAspect="1"/>
        </xdr:cNvPicPr>
      </xdr:nvPicPr>
      <xdr:blipFill>
        <a:blip r:embed="rId2"/>
        <a:stretch>
          <a:fillRect/>
        </a:stretch>
      </xdr:blipFill>
      <xdr:spPr>
        <a:xfrm>
          <a:off x="95250" y="9105900"/>
          <a:ext cx="285750" cy="323850"/>
        </a:xfrm>
        <a:prstGeom prst="rect">
          <a:avLst/>
        </a:prstGeom>
        <a:noFill/>
        <a:ln w="9525" cmpd="sng">
          <a:noFill/>
        </a:ln>
      </xdr:spPr>
    </xdr:pic>
    <xdr:clientData/>
  </xdr:twoCellAnchor>
  <xdr:twoCellAnchor editAs="oneCell">
    <xdr:from>
      <xdr:col>0</xdr:col>
      <xdr:colOff>95250</xdr:colOff>
      <xdr:row>11</xdr:row>
      <xdr:rowOff>0</xdr:rowOff>
    </xdr:from>
    <xdr:to>
      <xdr:col>0</xdr:col>
      <xdr:colOff>381000</xdr:colOff>
      <xdr:row>12</xdr:row>
      <xdr:rowOff>0</xdr:rowOff>
    </xdr:to>
    <xdr:pic>
      <xdr:nvPicPr>
        <xdr:cNvPr id="4" name="Picture 17"/>
        <xdr:cNvPicPr preferRelativeResize="1">
          <a:picLocks noChangeAspect="1"/>
        </xdr:cNvPicPr>
      </xdr:nvPicPr>
      <xdr:blipFill>
        <a:blip r:embed="rId2"/>
        <a:stretch>
          <a:fillRect/>
        </a:stretch>
      </xdr:blipFill>
      <xdr:spPr>
        <a:xfrm>
          <a:off x="95250" y="9429750"/>
          <a:ext cx="285750" cy="323850"/>
        </a:xfrm>
        <a:prstGeom prst="rect">
          <a:avLst/>
        </a:prstGeom>
        <a:noFill/>
        <a:ln w="9525" cmpd="sng">
          <a:noFill/>
        </a:ln>
      </xdr:spPr>
    </xdr:pic>
    <xdr:clientData/>
  </xdr:twoCellAnchor>
  <xdr:twoCellAnchor editAs="oneCell">
    <xdr:from>
      <xdr:col>3</xdr:col>
      <xdr:colOff>352425</xdr:colOff>
      <xdr:row>9</xdr:row>
      <xdr:rowOff>9525</xdr:rowOff>
    </xdr:from>
    <xdr:to>
      <xdr:col>3</xdr:col>
      <xdr:colOff>628650</xdr:colOff>
      <xdr:row>10</xdr:row>
      <xdr:rowOff>9525</xdr:rowOff>
    </xdr:to>
    <xdr:pic>
      <xdr:nvPicPr>
        <xdr:cNvPr id="5" name="Picture 18"/>
        <xdr:cNvPicPr preferRelativeResize="1">
          <a:picLocks noChangeAspect="1"/>
        </xdr:cNvPicPr>
      </xdr:nvPicPr>
      <xdr:blipFill>
        <a:blip r:embed="rId2"/>
        <a:stretch>
          <a:fillRect/>
        </a:stretch>
      </xdr:blipFill>
      <xdr:spPr>
        <a:xfrm>
          <a:off x="4629150" y="8791575"/>
          <a:ext cx="276225" cy="323850"/>
        </a:xfrm>
        <a:prstGeom prst="rect">
          <a:avLst/>
        </a:prstGeom>
        <a:noFill/>
        <a:ln w="9525" cmpd="sng">
          <a:noFill/>
        </a:ln>
      </xdr:spPr>
    </xdr:pic>
    <xdr:clientData/>
  </xdr:twoCellAnchor>
  <xdr:twoCellAnchor editAs="oneCell">
    <xdr:from>
      <xdr:col>3</xdr:col>
      <xdr:colOff>352425</xdr:colOff>
      <xdr:row>10</xdr:row>
      <xdr:rowOff>9525</xdr:rowOff>
    </xdr:from>
    <xdr:to>
      <xdr:col>3</xdr:col>
      <xdr:colOff>628650</xdr:colOff>
      <xdr:row>11</xdr:row>
      <xdr:rowOff>9525</xdr:rowOff>
    </xdr:to>
    <xdr:pic>
      <xdr:nvPicPr>
        <xdr:cNvPr id="6" name="Picture 19"/>
        <xdr:cNvPicPr preferRelativeResize="1">
          <a:picLocks noChangeAspect="1"/>
        </xdr:cNvPicPr>
      </xdr:nvPicPr>
      <xdr:blipFill>
        <a:blip r:embed="rId2"/>
        <a:stretch>
          <a:fillRect/>
        </a:stretch>
      </xdr:blipFill>
      <xdr:spPr>
        <a:xfrm>
          <a:off x="4629150" y="9115425"/>
          <a:ext cx="27622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2:I291"/>
  <sheetViews>
    <sheetView tabSelected="1" view="pageBreakPreview" zoomScaleSheetLayoutView="100" workbookViewId="0" topLeftCell="A1">
      <selection activeCell="A1" sqref="A1"/>
    </sheetView>
  </sheetViews>
  <sheetFormatPr defaultColWidth="9.140625" defaultRowHeight="12.75"/>
  <cols>
    <col min="1" max="1" width="5.7109375" style="0" customWidth="1"/>
    <col min="2" max="2" width="7.7109375" style="0" customWidth="1"/>
    <col min="3" max="3" width="50.7109375" style="0" customWidth="1"/>
    <col min="4" max="9" width="9.7109375" style="0" customWidth="1"/>
  </cols>
  <sheetData>
    <row r="1" ht="300" customHeight="1"/>
    <row r="2" spans="1:9" ht="66" customHeight="1">
      <c r="A2" s="114" t="s">
        <v>189</v>
      </c>
      <c r="B2" s="115"/>
      <c r="C2" s="115"/>
      <c r="D2" s="115"/>
      <c r="E2" s="115"/>
      <c r="F2" s="115"/>
      <c r="G2" s="115"/>
      <c r="H2" s="115"/>
      <c r="I2" s="115"/>
    </row>
    <row r="4" spans="1:9" ht="74.25" customHeight="1">
      <c r="A4" s="117" t="s">
        <v>190</v>
      </c>
      <c r="B4" s="118"/>
      <c r="C4" s="118"/>
      <c r="D4" s="118"/>
      <c r="E4" s="118"/>
      <c r="F4" s="118"/>
      <c r="G4" s="118"/>
      <c r="H4" s="118"/>
      <c r="I4" s="118"/>
    </row>
    <row r="6" spans="1:9" s="67" customFormat="1" ht="141" customHeight="1">
      <c r="A6" s="122" t="s">
        <v>191</v>
      </c>
      <c r="B6" s="122"/>
      <c r="C6" s="122"/>
      <c r="D6" s="122"/>
      <c r="E6" s="122"/>
      <c r="F6" s="122"/>
      <c r="G6" s="122"/>
      <c r="H6" s="122"/>
      <c r="I6" s="122"/>
    </row>
    <row r="7" spans="1:9" s="67" customFormat="1" ht="47.25" customHeight="1">
      <c r="A7" s="123" t="s">
        <v>192</v>
      </c>
      <c r="B7" s="123"/>
      <c r="C7" s="123"/>
      <c r="D7" s="123"/>
      <c r="E7" s="123"/>
      <c r="F7" s="123"/>
      <c r="G7" s="123"/>
      <c r="H7" s="123"/>
      <c r="I7" s="123"/>
    </row>
    <row r="9" spans="1:9" ht="24.75" thickBot="1">
      <c r="A9" s="45" t="s">
        <v>31</v>
      </c>
      <c r="B9" s="46"/>
      <c r="C9" s="46"/>
      <c r="D9" s="46"/>
      <c r="E9" s="47"/>
      <c r="F9" s="47"/>
      <c r="G9" s="47"/>
      <c r="H9" s="47"/>
      <c r="I9" s="47"/>
    </row>
    <row r="10" spans="1:9" ht="25.5" thickBot="1" thickTop="1">
      <c r="A10" s="48"/>
      <c r="B10" s="49">
        <v>5.1</v>
      </c>
      <c r="C10" s="50" t="s">
        <v>62</v>
      </c>
      <c r="D10" s="51"/>
      <c r="E10" s="56">
        <v>5.7</v>
      </c>
      <c r="F10" s="50" t="s">
        <v>63</v>
      </c>
      <c r="G10" s="50"/>
      <c r="H10" s="50"/>
      <c r="I10" s="50"/>
    </row>
    <row r="11" spans="1:9" ht="25.5" thickBot="1" thickTop="1">
      <c r="A11" s="48"/>
      <c r="B11" s="49">
        <v>5.2</v>
      </c>
      <c r="C11" s="50" t="s">
        <v>64</v>
      </c>
      <c r="D11" s="54"/>
      <c r="E11" s="52">
        <v>5.1</v>
      </c>
      <c r="F11" s="50" t="s">
        <v>65</v>
      </c>
      <c r="G11" s="50"/>
      <c r="H11" s="50"/>
      <c r="I11" s="50"/>
    </row>
    <row r="12" spans="1:9" ht="25.5" thickBot="1" thickTop="1">
      <c r="A12" s="48"/>
      <c r="B12" s="49">
        <v>5.5</v>
      </c>
      <c r="C12" s="50" t="s">
        <v>194</v>
      </c>
      <c r="D12" s="54"/>
      <c r="E12" s="73"/>
      <c r="F12" s="55"/>
      <c r="G12" s="55"/>
      <c r="H12" s="55"/>
      <c r="I12" s="55"/>
    </row>
    <row r="13" spans="1:9" ht="12" customHeight="1" thickBot="1" thickTop="1">
      <c r="A13" s="57"/>
      <c r="B13" s="58"/>
      <c r="C13" s="53"/>
      <c r="D13" s="54"/>
      <c r="E13" s="54"/>
      <c r="F13" s="59"/>
      <c r="G13" s="116"/>
      <c r="H13" s="116"/>
      <c r="I13" s="116"/>
    </row>
    <row r="14" spans="1:9" s="3" customFormat="1" ht="30" customHeight="1" thickBot="1" thickTop="1">
      <c r="A14" s="1" t="s">
        <v>195</v>
      </c>
      <c r="B14" s="2"/>
      <c r="D14" s="111" t="s">
        <v>39</v>
      </c>
      <c r="E14" s="112"/>
      <c r="F14" s="112"/>
      <c r="G14" s="113"/>
      <c r="H14" s="109" t="s">
        <v>40</v>
      </c>
      <c r="I14" s="110"/>
    </row>
    <row r="15" spans="1:9" s="5" customFormat="1" ht="19.5" customHeight="1" thickTop="1">
      <c r="A15" s="69">
        <v>5.1</v>
      </c>
      <c r="B15" s="4" t="s">
        <v>62</v>
      </c>
      <c r="D15" s="6">
        <v>1998</v>
      </c>
      <c r="E15" s="6">
        <v>1999</v>
      </c>
      <c r="F15" s="6">
        <v>2000</v>
      </c>
      <c r="G15" s="7">
        <v>2001</v>
      </c>
      <c r="H15" s="6">
        <v>2005</v>
      </c>
      <c r="I15" s="6">
        <v>2010</v>
      </c>
    </row>
    <row r="16" spans="1:9" s="12" customFormat="1" ht="7.5" customHeight="1">
      <c r="A16" s="8"/>
      <c r="B16" s="23"/>
      <c r="C16" s="24"/>
      <c r="D16" s="60"/>
      <c r="E16" s="10"/>
      <c r="F16" s="10"/>
      <c r="G16" s="10"/>
      <c r="H16" s="11"/>
      <c r="I16" s="11"/>
    </row>
    <row r="17" spans="1:9" s="14" customFormat="1" ht="30" customHeight="1">
      <c r="A17" s="26"/>
      <c r="B17" s="18" t="s">
        <v>196</v>
      </c>
      <c r="C17" s="13" t="s">
        <v>197</v>
      </c>
      <c r="D17" s="38"/>
      <c r="E17" s="38"/>
      <c r="F17" s="38"/>
      <c r="G17" s="36"/>
      <c r="H17" s="40"/>
      <c r="I17" s="40"/>
    </row>
    <row r="18" spans="1:9" ht="15" customHeight="1">
      <c r="A18" s="29"/>
      <c r="B18" s="15"/>
      <c r="C18" s="30" t="s">
        <v>36</v>
      </c>
      <c r="D18" s="71">
        <f>724443/714447-1</f>
        <v>0.013991240777832425</v>
      </c>
      <c r="E18" s="71">
        <f>739217/724443-1</f>
        <v>0.02039359894429227</v>
      </c>
      <c r="F18" s="71">
        <f>750338/739217-1</f>
        <v>0.01504429687087816</v>
      </c>
      <c r="G18" s="71">
        <f>769960/750338-1</f>
        <v>0.026150881336144405</v>
      </c>
      <c r="H18" s="74"/>
      <c r="I18" s="75"/>
    </row>
    <row r="19" spans="1:9" ht="15" customHeight="1">
      <c r="A19" s="29"/>
      <c r="B19" s="15"/>
      <c r="C19" s="30" t="s">
        <v>37</v>
      </c>
      <c r="D19" s="71">
        <f>6920/6780-1</f>
        <v>0.020648967551622377</v>
      </c>
      <c r="E19" s="71">
        <f>7082/6920-1</f>
        <v>0.023410404624277348</v>
      </c>
      <c r="F19" s="71">
        <f>7221.499/7082-1</f>
        <v>0.01969768426998031</v>
      </c>
      <c r="G19" s="71">
        <f>7426/7221.499-1</f>
        <v>0.028318358833810064</v>
      </c>
      <c r="H19" s="74"/>
      <c r="I19" s="75"/>
    </row>
    <row r="20" spans="1:9" ht="15" customHeight="1">
      <c r="A20" s="29"/>
      <c r="B20" s="15"/>
      <c r="C20" s="30" t="s">
        <v>17</v>
      </c>
      <c r="D20" s="71">
        <f>125865/122690-1</f>
        <v>0.025878229684570764</v>
      </c>
      <c r="E20" s="71">
        <f>128916/125865-1</f>
        <v>0.02424025741866287</v>
      </c>
      <c r="F20" s="71">
        <f>131759/128916-1</f>
        <v>0.022053119860994785</v>
      </c>
      <c r="G20" s="71">
        <f>132212/131759-1</f>
        <v>0.0034380953103771983</v>
      </c>
      <c r="H20" s="74"/>
      <c r="I20" s="75"/>
    </row>
    <row r="21" spans="1:9" s="12" customFormat="1" ht="7.5" customHeight="1" thickBot="1">
      <c r="A21" s="16"/>
      <c r="B21" s="19"/>
      <c r="C21" s="20"/>
      <c r="D21" s="22"/>
      <c r="E21" s="22"/>
      <c r="F21" s="22"/>
      <c r="G21" s="22"/>
      <c r="H21" s="17"/>
      <c r="I21" s="17"/>
    </row>
    <row r="22" spans="1:9" s="12" customFormat="1" ht="7.5" customHeight="1" thickTop="1">
      <c r="A22" s="8"/>
      <c r="B22" s="23"/>
      <c r="C22" s="24"/>
      <c r="D22" s="60"/>
      <c r="E22" s="10"/>
      <c r="F22" s="10"/>
      <c r="G22" s="10"/>
      <c r="H22" s="11"/>
      <c r="I22" s="11"/>
    </row>
    <row r="23" spans="1:9" s="14" customFormat="1" ht="67.5" customHeight="1">
      <c r="A23" s="26"/>
      <c r="B23" s="18" t="s">
        <v>198</v>
      </c>
      <c r="C23" s="13" t="s">
        <v>199</v>
      </c>
      <c r="D23" s="65" t="s">
        <v>200</v>
      </c>
      <c r="E23" s="65" t="s">
        <v>60</v>
      </c>
      <c r="F23" s="65" t="s">
        <v>60</v>
      </c>
      <c r="G23" s="65" t="s">
        <v>200</v>
      </c>
      <c r="H23" s="40"/>
      <c r="I23" s="40"/>
    </row>
    <row r="24" spans="1:9" s="12" customFormat="1" ht="7.5" customHeight="1" thickBot="1">
      <c r="A24" s="16"/>
      <c r="B24" s="19"/>
      <c r="C24" s="20"/>
      <c r="D24" s="22"/>
      <c r="E24" s="22"/>
      <c r="F24" s="22"/>
      <c r="G24" s="22"/>
      <c r="H24" s="17"/>
      <c r="I24" s="17"/>
    </row>
    <row r="25" ht="15" customHeight="1" thickTop="1"/>
    <row r="26" spans="1:9" s="5" customFormat="1" ht="19.5" customHeight="1">
      <c r="A26" s="69">
        <v>5.2</v>
      </c>
      <c r="B26" s="4" t="s">
        <v>64</v>
      </c>
      <c r="D26" s="6">
        <v>1998</v>
      </c>
      <c r="E26" s="6">
        <v>1999</v>
      </c>
      <c r="F26" s="6">
        <v>2000</v>
      </c>
      <c r="G26" s="7">
        <v>2001</v>
      </c>
      <c r="H26" s="6">
        <v>2005</v>
      </c>
      <c r="I26" s="6">
        <v>2010</v>
      </c>
    </row>
    <row r="27" spans="1:9" s="12" customFormat="1" ht="7.5" customHeight="1">
      <c r="A27" s="8"/>
      <c r="B27" s="23"/>
      <c r="C27" s="24"/>
      <c r="D27" s="60"/>
      <c r="E27" s="10"/>
      <c r="F27" s="10"/>
      <c r="G27" s="10"/>
      <c r="H27" s="11"/>
      <c r="I27" s="11"/>
    </row>
    <row r="28" spans="1:9" s="14" customFormat="1" ht="30" customHeight="1">
      <c r="A28" s="26"/>
      <c r="B28" s="18" t="s">
        <v>201</v>
      </c>
      <c r="C28" s="13" t="s">
        <v>202</v>
      </c>
      <c r="D28" s="28"/>
      <c r="E28" s="35"/>
      <c r="F28" s="28"/>
      <c r="G28" s="28"/>
      <c r="H28" s="31"/>
      <c r="I28" s="31"/>
    </row>
    <row r="29" spans="1:9" ht="15" customHeight="1">
      <c r="A29" s="29"/>
      <c r="B29" s="15"/>
      <c r="C29" s="30" t="s">
        <v>76</v>
      </c>
      <c r="D29" s="36">
        <f>34324/758767</f>
        <v>0.04523654824208222</v>
      </c>
      <c r="E29" s="36">
        <f>31157/770374</f>
        <v>0.040443992138883195</v>
      </c>
      <c r="F29" s="36">
        <f>29107/779445</f>
        <v>0.037343237816651595</v>
      </c>
      <c r="G29" s="36">
        <f>36803/806763</f>
        <v>0.04561810593693563</v>
      </c>
      <c r="H29" s="40"/>
      <c r="I29" s="40"/>
    </row>
    <row r="30" spans="1:9" ht="15" customHeight="1">
      <c r="A30" s="29"/>
      <c r="B30" s="15"/>
      <c r="C30" s="30" t="s">
        <v>77</v>
      </c>
      <c r="D30" s="36">
        <f>310000/7228000</f>
        <v>0.042888765910348646</v>
      </c>
      <c r="E30" s="36">
        <f>284000/7366000</f>
        <v>0.03855552538691284</v>
      </c>
      <c r="F30" s="36">
        <f>268808/7490307</f>
        <v>0.03588744760395001</v>
      </c>
      <c r="G30" s="36">
        <f>337/7763</f>
        <v>0.04341105242818498</v>
      </c>
      <c r="H30" s="40"/>
      <c r="I30" s="40"/>
    </row>
    <row r="31" spans="1:9" ht="27.75" customHeight="1">
      <c r="A31" s="29"/>
      <c r="B31" s="15"/>
      <c r="C31" s="30" t="s">
        <v>78</v>
      </c>
      <c r="D31" s="38">
        <f>D29/D30</f>
        <v>1.0547411957863557</v>
      </c>
      <c r="E31" s="38">
        <f>E29/E30</f>
        <v>1.048980443996527</v>
      </c>
      <c r="F31" s="38">
        <f>F29/F30</f>
        <v>1.040565443069887</v>
      </c>
      <c r="G31" s="38">
        <f>G29/G30</f>
        <v>1.0508408201437132</v>
      </c>
      <c r="H31" s="39"/>
      <c r="I31" s="39"/>
    </row>
    <row r="32" spans="1:9" ht="27.75" customHeight="1">
      <c r="A32" s="29"/>
      <c r="B32" s="15"/>
      <c r="C32" s="30" t="s">
        <v>79</v>
      </c>
      <c r="D32" s="38">
        <f>4.4/4.7</f>
        <v>0.9361702127659575</v>
      </c>
      <c r="E32" s="38">
        <f>4/4.4</f>
        <v>0.9090909090909091</v>
      </c>
      <c r="F32" s="38">
        <f>3.7/4.1</f>
        <v>0.902439024390244</v>
      </c>
      <c r="G32" s="38">
        <f>4.6/4.9</f>
        <v>0.9387755102040815</v>
      </c>
      <c r="H32" s="39"/>
      <c r="I32" s="39"/>
    </row>
    <row r="33" spans="1:9" s="12" customFormat="1" ht="7.5" customHeight="1" thickBot="1">
      <c r="A33" s="16"/>
      <c r="B33" s="19"/>
      <c r="C33" s="20"/>
      <c r="D33" s="22"/>
      <c r="E33" s="22"/>
      <c r="F33" s="22"/>
      <c r="G33" s="22"/>
      <c r="H33" s="17"/>
      <c r="I33" s="17"/>
    </row>
    <row r="34" spans="1:9" s="3" customFormat="1" ht="30" customHeight="1" thickBot="1" thickTop="1">
      <c r="A34" s="1" t="s">
        <v>67</v>
      </c>
      <c r="B34" s="2"/>
      <c r="D34" s="111" t="s">
        <v>39</v>
      </c>
      <c r="E34" s="112"/>
      <c r="F34" s="112"/>
      <c r="G34" s="113"/>
      <c r="H34" s="109" t="s">
        <v>40</v>
      </c>
      <c r="I34" s="110"/>
    </row>
    <row r="35" spans="1:9" s="5" customFormat="1" ht="19.5" customHeight="1" thickTop="1">
      <c r="A35" s="105">
        <v>5.3</v>
      </c>
      <c r="B35" s="4" t="s">
        <v>80</v>
      </c>
      <c r="D35" s="6">
        <v>1997</v>
      </c>
      <c r="E35" s="6">
        <v>1998</v>
      </c>
      <c r="F35" s="6">
        <v>1999</v>
      </c>
      <c r="G35" s="7">
        <v>2000</v>
      </c>
      <c r="H35" s="6">
        <v>2005</v>
      </c>
      <c r="I35" s="6">
        <v>2010</v>
      </c>
    </row>
    <row r="36" spans="1:9" s="12" customFormat="1" ht="7.5" customHeight="1">
      <c r="A36" s="8"/>
      <c r="B36" s="23"/>
      <c r="C36" s="24"/>
      <c r="D36" s="60"/>
      <c r="E36" s="10"/>
      <c r="F36" s="10"/>
      <c r="G36" s="10"/>
      <c r="H36" s="11"/>
      <c r="I36" s="11"/>
    </row>
    <row r="37" spans="1:9" s="14" customFormat="1" ht="39.75" customHeight="1">
      <c r="A37" s="26"/>
      <c r="B37" s="18" t="s">
        <v>81</v>
      </c>
      <c r="C37" s="13" t="s">
        <v>1</v>
      </c>
      <c r="D37" s="38"/>
      <c r="E37" s="38"/>
      <c r="F37" s="38"/>
      <c r="G37" s="36"/>
      <c r="H37" s="40"/>
      <c r="I37" s="40"/>
    </row>
    <row r="38" spans="1:9" ht="15" customHeight="1">
      <c r="A38" s="29"/>
      <c r="B38" s="15"/>
      <c r="C38" s="30" t="s">
        <v>36</v>
      </c>
      <c r="D38" s="71"/>
      <c r="E38" s="71"/>
      <c r="F38" s="71"/>
      <c r="G38" s="71"/>
      <c r="H38" s="74"/>
      <c r="I38" s="75"/>
    </row>
    <row r="39" spans="1:9" ht="15" customHeight="1">
      <c r="A39" s="29"/>
      <c r="B39" s="15"/>
      <c r="C39" s="30" t="s">
        <v>2</v>
      </c>
      <c r="D39" s="76" t="s">
        <v>134</v>
      </c>
      <c r="E39" s="71">
        <v>0.116</v>
      </c>
      <c r="F39" s="76" t="s">
        <v>134</v>
      </c>
      <c r="G39" s="76" t="s">
        <v>134</v>
      </c>
      <c r="H39" s="74"/>
      <c r="I39" s="75"/>
    </row>
    <row r="40" spans="1:9" ht="15" customHeight="1">
      <c r="A40" s="29"/>
      <c r="B40" s="15"/>
      <c r="C40" s="30" t="s">
        <v>3</v>
      </c>
      <c r="D40" s="76" t="s">
        <v>134</v>
      </c>
      <c r="E40" s="71">
        <v>0.174</v>
      </c>
      <c r="F40" s="76" t="s">
        <v>134</v>
      </c>
      <c r="G40" s="76" t="s">
        <v>134</v>
      </c>
      <c r="H40" s="74"/>
      <c r="I40" s="75"/>
    </row>
    <row r="41" spans="1:9" ht="15" customHeight="1">
      <c r="A41" s="29"/>
      <c r="B41" s="15"/>
      <c r="C41" s="30" t="s">
        <v>4</v>
      </c>
      <c r="D41" s="76" t="s">
        <v>134</v>
      </c>
      <c r="E41" s="71">
        <v>0.121</v>
      </c>
      <c r="F41" s="76" t="s">
        <v>134</v>
      </c>
      <c r="G41" s="76" t="s">
        <v>134</v>
      </c>
      <c r="H41" s="74"/>
      <c r="I41" s="75"/>
    </row>
    <row r="42" spans="1:9" ht="15" customHeight="1">
      <c r="A42" s="29"/>
      <c r="B42" s="15"/>
      <c r="C42" s="30" t="s">
        <v>5</v>
      </c>
      <c r="D42" s="76" t="s">
        <v>134</v>
      </c>
      <c r="E42" s="71">
        <v>0.143</v>
      </c>
      <c r="F42" s="76" t="s">
        <v>134</v>
      </c>
      <c r="G42" s="76" t="s">
        <v>134</v>
      </c>
      <c r="H42" s="74"/>
      <c r="I42" s="75"/>
    </row>
    <row r="43" spans="1:9" ht="15" customHeight="1">
      <c r="A43" s="29"/>
      <c r="B43" s="15"/>
      <c r="C43" s="30" t="s">
        <v>37</v>
      </c>
      <c r="D43" s="71"/>
      <c r="E43" s="71"/>
      <c r="F43" s="72"/>
      <c r="G43" s="72"/>
      <c r="H43" s="74"/>
      <c r="I43" s="75"/>
    </row>
    <row r="44" spans="1:9" ht="15" customHeight="1">
      <c r="A44" s="29"/>
      <c r="B44" s="15"/>
      <c r="C44" s="30" t="s">
        <v>2</v>
      </c>
      <c r="D44" s="71">
        <v>0.114</v>
      </c>
      <c r="E44" s="71">
        <v>0.106</v>
      </c>
      <c r="F44" s="71">
        <v>0.1</v>
      </c>
      <c r="G44" s="71">
        <v>0.104</v>
      </c>
      <c r="H44" s="74"/>
      <c r="I44" s="75"/>
    </row>
    <row r="45" spans="1:9" ht="15" customHeight="1">
      <c r="A45" s="29"/>
      <c r="B45" s="15"/>
      <c r="C45" s="30" t="s">
        <v>3</v>
      </c>
      <c r="D45" s="71">
        <v>0.254</v>
      </c>
      <c r="E45" s="71">
        <v>0.169</v>
      </c>
      <c r="F45" s="71">
        <v>0.3</v>
      </c>
      <c r="G45" s="71">
        <v>0.271</v>
      </c>
      <c r="H45" s="74"/>
      <c r="I45" s="75"/>
    </row>
    <row r="46" spans="1:9" ht="15" customHeight="1">
      <c r="A46" s="29"/>
      <c r="B46" s="15"/>
      <c r="C46" s="30" t="s">
        <v>4</v>
      </c>
      <c r="D46" s="71">
        <v>0.127</v>
      </c>
      <c r="E46" s="71">
        <v>0.14</v>
      </c>
      <c r="F46" s="71">
        <v>0.136</v>
      </c>
      <c r="G46" s="71">
        <v>0.136</v>
      </c>
      <c r="H46" s="74"/>
      <c r="I46" s="75"/>
    </row>
    <row r="47" spans="1:9" ht="15" customHeight="1">
      <c r="A47" s="29"/>
      <c r="B47" s="15"/>
      <c r="C47" s="30" t="s">
        <v>5</v>
      </c>
      <c r="D47" s="71">
        <v>0.139</v>
      </c>
      <c r="E47" s="71">
        <v>0.117</v>
      </c>
      <c r="F47" s="71">
        <v>0.13</v>
      </c>
      <c r="G47" s="71">
        <v>0.129</v>
      </c>
      <c r="H47" s="74"/>
      <c r="I47" s="75"/>
    </row>
    <row r="48" spans="1:9" s="12" customFormat="1" ht="7.5" customHeight="1" thickBot="1">
      <c r="A48" s="16"/>
      <c r="B48" s="19"/>
      <c r="C48" s="20"/>
      <c r="D48" s="22"/>
      <c r="E48" s="22"/>
      <c r="F48" s="22"/>
      <c r="G48" s="22"/>
      <c r="H48" s="17"/>
      <c r="I48" s="17"/>
    </row>
    <row r="49" ht="15" customHeight="1" thickTop="1"/>
    <row r="50" spans="1:9" s="5" customFormat="1" ht="19.5" customHeight="1">
      <c r="A50" s="105">
        <v>5.4</v>
      </c>
      <c r="B50" s="4" t="s">
        <v>6</v>
      </c>
      <c r="D50" s="6" t="s">
        <v>35</v>
      </c>
      <c r="E50" s="6">
        <v>1997</v>
      </c>
      <c r="F50" s="6">
        <v>1998</v>
      </c>
      <c r="G50" s="7">
        <v>1999</v>
      </c>
      <c r="H50" s="6">
        <v>2005</v>
      </c>
      <c r="I50" s="6">
        <v>2010</v>
      </c>
    </row>
    <row r="51" spans="1:9" s="12" customFormat="1" ht="7.5" customHeight="1">
      <c r="A51" s="8"/>
      <c r="B51" s="23"/>
      <c r="C51" s="24"/>
      <c r="D51" s="9"/>
      <c r="E51" s="10"/>
      <c r="F51" s="10"/>
      <c r="G51" s="10"/>
      <c r="H51" s="11"/>
      <c r="I51" s="11"/>
    </row>
    <row r="52" spans="1:9" ht="15" customHeight="1">
      <c r="A52" s="29"/>
      <c r="B52" s="18" t="s">
        <v>7</v>
      </c>
      <c r="C52" s="13" t="s">
        <v>8</v>
      </c>
      <c r="D52" s="42"/>
      <c r="E52" s="70"/>
      <c r="F52" s="38"/>
      <c r="G52" s="38"/>
      <c r="H52" s="39"/>
      <c r="I52" s="39"/>
    </row>
    <row r="53" spans="1:9" ht="15" customHeight="1">
      <c r="A53" s="29"/>
      <c r="B53" s="15"/>
      <c r="C53" s="30" t="s">
        <v>9</v>
      </c>
      <c r="D53" s="77">
        <v>16327</v>
      </c>
      <c r="E53" s="76" t="s">
        <v>134</v>
      </c>
      <c r="F53" s="76" t="s">
        <v>134</v>
      </c>
      <c r="G53" s="64">
        <v>449</v>
      </c>
      <c r="H53" s="74"/>
      <c r="I53" s="75"/>
    </row>
    <row r="54" spans="1:9" ht="15" customHeight="1">
      <c r="A54" s="29"/>
      <c r="B54" s="15"/>
      <c r="C54" s="30" t="s">
        <v>30</v>
      </c>
      <c r="D54" s="77">
        <v>14577</v>
      </c>
      <c r="E54" s="76" t="s">
        <v>134</v>
      </c>
      <c r="F54" s="76" t="s">
        <v>134</v>
      </c>
      <c r="G54" s="64">
        <v>432</v>
      </c>
      <c r="H54" s="74"/>
      <c r="I54" s="75"/>
    </row>
    <row r="55" spans="1:9" s="12" customFormat="1" ht="7.5" customHeight="1" thickBot="1">
      <c r="A55" s="16"/>
      <c r="B55" s="19"/>
      <c r="C55" s="20"/>
      <c r="D55" s="21"/>
      <c r="E55" s="22"/>
      <c r="F55" s="22"/>
      <c r="G55" s="22"/>
      <c r="H55" s="17"/>
      <c r="I55" s="17"/>
    </row>
    <row r="56" spans="1:9" s="3" customFormat="1" ht="30" customHeight="1" thickBot="1" thickTop="1">
      <c r="A56" s="1" t="s">
        <v>68</v>
      </c>
      <c r="B56" s="2"/>
      <c r="D56" s="111" t="s">
        <v>39</v>
      </c>
      <c r="E56" s="112"/>
      <c r="F56" s="112"/>
      <c r="G56" s="113"/>
      <c r="H56" s="109" t="s">
        <v>40</v>
      </c>
      <c r="I56" s="110"/>
    </row>
    <row r="57" spans="1:9" s="5" customFormat="1" ht="19.5" customHeight="1" thickTop="1">
      <c r="A57" s="69">
        <v>5.5</v>
      </c>
      <c r="B57" s="4" t="s">
        <v>194</v>
      </c>
      <c r="D57" s="6" t="s">
        <v>59</v>
      </c>
      <c r="E57" s="6">
        <v>1990</v>
      </c>
      <c r="F57" s="6">
        <v>1995</v>
      </c>
      <c r="G57" s="7">
        <v>2000</v>
      </c>
      <c r="H57" s="6">
        <v>2005</v>
      </c>
      <c r="I57" s="6">
        <v>2010</v>
      </c>
    </row>
    <row r="58" spans="1:9" s="12" customFormat="1" ht="7.5" customHeight="1">
      <c r="A58" s="8"/>
      <c r="B58" s="23"/>
      <c r="C58" s="24"/>
      <c r="D58" s="9"/>
      <c r="E58" s="10"/>
      <c r="F58" s="10"/>
      <c r="G58" s="10"/>
      <c r="H58" s="11"/>
      <c r="I58" s="11"/>
    </row>
    <row r="59" spans="1:9" s="14" customFormat="1" ht="39.75" customHeight="1">
      <c r="A59" s="26"/>
      <c r="B59" s="18" t="s">
        <v>10</v>
      </c>
      <c r="C59" s="13" t="s">
        <v>11</v>
      </c>
      <c r="D59" s="41"/>
      <c r="E59" s="38"/>
      <c r="F59" s="38"/>
      <c r="G59" s="36"/>
      <c r="H59" s="40"/>
      <c r="I59" s="40"/>
    </row>
    <row r="60" spans="1:9" ht="15" customHeight="1">
      <c r="A60" s="29"/>
      <c r="B60" s="15"/>
      <c r="C60" s="30" t="s">
        <v>12</v>
      </c>
      <c r="D60" s="78">
        <v>27764</v>
      </c>
      <c r="E60" s="79">
        <v>23504</v>
      </c>
      <c r="F60" s="79">
        <v>25566</v>
      </c>
      <c r="G60" s="79">
        <v>29409</v>
      </c>
      <c r="H60" s="80"/>
      <c r="I60" s="80"/>
    </row>
    <row r="61" spans="1:9" ht="15" customHeight="1">
      <c r="A61" s="29"/>
      <c r="B61" s="15"/>
      <c r="C61" s="30" t="s">
        <v>13</v>
      </c>
      <c r="D61" s="78">
        <v>16560</v>
      </c>
      <c r="E61" s="79">
        <v>12738</v>
      </c>
      <c r="F61" s="79">
        <v>14807</v>
      </c>
      <c r="G61" s="79">
        <v>18405</v>
      </c>
      <c r="H61" s="80"/>
      <c r="I61" s="80"/>
    </row>
    <row r="62" spans="1:9" ht="15" customHeight="1">
      <c r="A62" s="29"/>
      <c r="B62" s="15"/>
      <c r="C62" s="30" t="s">
        <v>14</v>
      </c>
      <c r="D62" s="78">
        <v>4199</v>
      </c>
      <c r="E62" s="79">
        <v>2888</v>
      </c>
      <c r="F62" s="79">
        <v>3753</v>
      </c>
      <c r="G62" s="79">
        <v>3806</v>
      </c>
      <c r="H62" s="80"/>
      <c r="I62" s="80"/>
    </row>
    <row r="63" spans="1:9" ht="15" customHeight="1">
      <c r="A63" s="29"/>
      <c r="B63" s="15"/>
      <c r="C63" s="30" t="s">
        <v>15</v>
      </c>
      <c r="D63" s="78">
        <v>7005</v>
      </c>
      <c r="E63" s="79">
        <v>7879</v>
      </c>
      <c r="F63" s="79">
        <v>7006</v>
      </c>
      <c r="G63" s="79">
        <v>7198</v>
      </c>
      <c r="H63" s="80"/>
      <c r="I63" s="80"/>
    </row>
    <row r="64" spans="1:9" ht="27.75" customHeight="1">
      <c r="A64" s="29"/>
      <c r="B64" s="15"/>
      <c r="C64" s="30" t="s">
        <v>108</v>
      </c>
      <c r="D64" s="81">
        <f>D60/$D60</f>
        <v>1</v>
      </c>
      <c r="E64" s="38">
        <f>E60/19855</f>
        <v>1.183782422563586</v>
      </c>
      <c r="F64" s="38">
        <f>F60/23512</f>
        <v>1.0873596461381423</v>
      </c>
      <c r="G64" s="38">
        <f>G60/D60</f>
        <v>1.0592493876962974</v>
      </c>
      <c r="H64" s="82"/>
      <c r="I64" s="82"/>
    </row>
    <row r="65" spans="1:9" ht="27.75" customHeight="1">
      <c r="A65" s="29"/>
      <c r="B65" s="15"/>
      <c r="C65" s="30" t="s">
        <v>109</v>
      </c>
      <c r="D65" s="81">
        <f>D60/29469</f>
        <v>0.9421425905188503</v>
      </c>
      <c r="E65" s="38">
        <f>E60/19572</f>
        <v>1.2008992438176989</v>
      </c>
      <c r="F65" s="38">
        <f>F60/23255</f>
        <v>1.0993764781767361</v>
      </c>
      <c r="G65" s="38">
        <f>G60/29469</f>
        <v>0.9979639621296956</v>
      </c>
      <c r="H65" s="82"/>
      <c r="I65" s="82"/>
    </row>
    <row r="66" spans="1:9" s="12" customFormat="1" ht="7.5" customHeight="1" thickBot="1">
      <c r="A66" s="16"/>
      <c r="B66" s="19"/>
      <c r="C66" s="20"/>
      <c r="D66" s="21"/>
      <c r="E66" s="22"/>
      <c r="F66" s="22"/>
      <c r="G66" s="22"/>
      <c r="H66" s="17"/>
      <c r="I66" s="17"/>
    </row>
    <row r="67" spans="1:9" s="12" customFormat="1" ht="7.5" customHeight="1" thickTop="1">
      <c r="A67" s="8"/>
      <c r="B67" s="23"/>
      <c r="C67" s="24"/>
      <c r="D67" s="9"/>
      <c r="E67" s="10"/>
      <c r="F67" s="10"/>
      <c r="G67" s="10"/>
      <c r="H67" s="11"/>
      <c r="I67" s="11"/>
    </row>
    <row r="68" spans="1:9" s="14" customFormat="1" ht="54.75" customHeight="1">
      <c r="A68" s="26"/>
      <c r="B68" s="18" t="s">
        <v>110</v>
      </c>
      <c r="C68" s="13" t="s">
        <v>111</v>
      </c>
      <c r="D68" s="42" t="s">
        <v>135</v>
      </c>
      <c r="E68" s="65" t="s">
        <v>200</v>
      </c>
      <c r="F68" s="65" t="s">
        <v>33</v>
      </c>
      <c r="G68" s="65" t="s">
        <v>61</v>
      </c>
      <c r="H68" s="83"/>
      <c r="I68" s="83"/>
    </row>
    <row r="69" spans="1:9" s="12" customFormat="1" ht="7.5" customHeight="1" thickBot="1">
      <c r="A69" s="16"/>
      <c r="B69" s="19"/>
      <c r="C69" s="20"/>
      <c r="D69" s="21"/>
      <c r="E69" s="22"/>
      <c r="F69" s="22"/>
      <c r="G69" s="22"/>
      <c r="H69" s="17"/>
      <c r="I69" s="17"/>
    </row>
    <row r="70" spans="1:9" s="12" customFormat="1" ht="7.5" customHeight="1" thickTop="1">
      <c r="A70" s="8"/>
      <c r="B70" s="23"/>
      <c r="C70" s="24"/>
      <c r="D70" s="9"/>
      <c r="E70" s="10"/>
      <c r="F70" s="10"/>
      <c r="G70" s="10"/>
      <c r="H70" s="11"/>
      <c r="I70" s="11"/>
    </row>
    <row r="71" spans="1:9" s="14" customFormat="1" ht="43.5" customHeight="1">
      <c r="A71" s="26"/>
      <c r="B71" s="18" t="s">
        <v>112</v>
      </c>
      <c r="C71" s="13" t="s">
        <v>113</v>
      </c>
      <c r="D71" s="41"/>
      <c r="E71" s="36"/>
      <c r="F71" s="38"/>
      <c r="G71" s="36"/>
      <c r="H71" s="40"/>
      <c r="I71" s="40"/>
    </row>
    <row r="72" spans="1:9" ht="15" customHeight="1">
      <c r="A72" s="29"/>
      <c r="B72" s="15"/>
      <c r="C72" s="30" t="s">
        <v>36</v>
      </c>
      <c r="D72" s="42" t="s">
        <v>135</v>
      </c>
      <c r="E72" s="36">
        <f>30967/31446-1</f>
        <v>-0.01523246199834638</v>
      </c>
      <c r="F72" s="36">
        <f>28888/28471-1</f>
        <v>0.014646482385585413</v>
      </c>
      <c r="G72" s="36">
        <f>29409/28889-1</f>
        <v>0.01799993076949713</v>
      </c>
      <c r="H72" s="74"/>
      <c r="I72" s="75"/>
    </row>
    <row r="73" spans="1:9" ht="15" customHeight="1">
      <c r="A73" s="29"/>
      <c r="B73" s="15"/>
      <c r="C73" s="30" t="s">
        <v>37</v>
      </c>
      <c r="D73" s="42" t="s">
        <v>135</v>
      </c>
      <c r="E73" s="36">
        <f>26129/26448-1</f>
        <v>-0.01206140350877194</v>
      </c>
      <c r="F73" s="36">
        <f>25923/25452-1</f>
        <v>0.018505421970768543</v>
      </c>
      <c r="G73" s="36">
        <f>27764/27487-1</f>
        <v>0.010077491177647557</v>
      </c>
      <c r="H73" s="74"/>
      <c r="I73" s="75"/>
    </row>
    <row r="74" spans="1:9" s="12" customFormat="1" ht="7.5" customHeight="1" thickBot="1">
      <c r="A74" s="16"/>
      <c r="B74" s="19"/>
      <c r="C74" s="20"/>
      <c r="D74" s="21"/>
      <c r="E74" s="22"/>
      <c r="F74" s="22"/>
      <c r="G74" s="22"/>
      <c r="H74" s="17"/>
      <c r="I74" s="17"/>
    </row>
    <row r="75" spans="1:9" s="3" customFormat="1" ht="30" customHeight="1" thickBot="1" thickTop="1">
      <c r="A75" s="1" t="s">
        <v>69</v>
      </c>
      <c r="B75" s="2"/>
      <c r="D75" s="111" t="s">
        <v>39</v>
      </c>
      <c r="E75" s="112"/>
      <c r="F75" s="112"/>
      <c r="G75" s="113"/>
      <c r="H75" s="109" t="s">
        <v>40</v>
      </c>
      <c r="I75" s="110"/>
    </row>
    <row r="76" spans="1:9" s="5" customFormat="1" ht="19.5" customHeight="1" thickTop="1">
      <c r="A76" s="69">
        <v>5.5</v>
      </c>
      <c r="B76" s="4" t="s">
        <v>70</v>
      </c>
      <c r="D76" s="6" t="s">
        <v>59</v>
      </c>
      <c r="E76" s="6">
        <v>1990</v>
      </c>
      <c r="F76" s="6">
        <v>1998</v>
      </c>
      <c r="G76" s="7">
        <v>2000</v>
      </c>
      <c r="H76" s="6">
        <v>2005</v>
      </c>
      <c r="I76" s="6">
        <v>2010</v>
      </c>
    </row>
    <row r="77" spans="1:9" s="12" customFormat="1" ht="7.5" customHeight="1">
      <c r="A77" s="8"/>
      <c r="B77" s="23"/>
      <c r="C77" s="24"/>
      <c r="D77" s="9"/>
      <c r="E77" s="10"/>
      <c r="F77" s="10"/>
      <c r="G77" s="10"/>
      <c r="H77" s="11"/>
      <c r="I77" s="11"/>
    </row>
    <row r="78" spans="1:9" s="14" customFormat="1" ht="45" customHeight="1">
      <c r="A78" s="26"/>
      <c r="B78" s="18" t="s">
        <v>114</v>
      </c>
      <c r="C78" s="13" t="s">
        <v>115</v>
      </c>
      <c r="D78" s="41"/>
      <c r="E78" s="38"/>
      <c r="F78" s="38"/>
      <c r="G78" s="36"/>
      <c r="H78" s="40"/>
      <c r="I78" s="40"/>
    </row>
    <row r="79" spans="1:9" ht="15" customHeight="1">
      <c r="A79" s="29"/>
      <c r="B79" s="15"/>
      <c r="C79" s="30" t="s">
        <v>57</v>
      </c>
      <c r="D79" s="84">
        <f>23919/21557</f>
        <v>1.1095699772695644</v>
      </c>
      <c r="E79" s="85">
        <f>18649/16883</f>
        <v>1.104602262631049</v>
      </c>
      <c r="F79" s="85">
        <f>22850/20364</f>
        <v>1.1220781771754076</v>
      </c>
      <c r="G79" s="63">
        <f>26878/23170</f>
        <v>1.1600345274061286</v>
      </c>
      <c r="H79" s="74"/>
      <c r="I79" s="75"/>
    </row>
    <row r="80" spans="1:9" ht="15" customHeight="1">
      <c r="A80" s="29"/>
      <c r="B80" s="15"/>
      <c r="C80" s="30" t="s">
        <v>116</v>
      </c>
      <c r="D80" s="84">
        <f>12585/21557</f>
        <v>0.583801085494271</v>
      </c>
      <c r="E80" s="85">
        <f>8271/16883</f>
        <v>0.48990108393058107</v>
      </c>
      <c r="F80" s="85">
        <f>11589/20364</f>
        <v>0.5690925162050677</v>
      </c>
      <c r="G80" s="63">
        <f>13776/23170</f>
        <v>0.5945619335347432</v>
      </c>
      <c r="H80" s="74"/>
      <c r="I80" s="75"/>
    </row>
    <row r="81" spans="1:9" ht="15" customHeight="1">
      <c r="A81" s="29"/>
      <c r="B81" s="15"/>
      <c r="C81" s="30" t="s">
        <v>117</v>
      </c>
      <c r="D81" s="84">
        <f>15198/21557</f>
        <v>0.7050146124228789</v>
      </c>
      <c r="E81" s="85">
        <f>12118/16883</f>
        <v>0.7177634306699047</v>
      </c>
      <c r="F81" s="85">
        <f>14588/20364</f>
        <v>0.7163622078177175</v>
      </c>
      <c r="G81" s="63">
        <f>17854/23170</f>
        <v>0.7705653862753561</v>
      </c>
      <c r="H81" s="74"/>
      <c r="I81" s="75"/>
    </row>
    <row r="82" spans="1:9" ht="15" customHeight="1">
      <c r="A82" s="29"/>
      <c r="B82" s="15"/>
      <c r="C82" s="30" t="s">
        <v>118</v>
      </c>
      <c r="D82" s="84">
        <f>((20429+15251)/2)/21557</f>
        <v>0.8275734100292248</v>
      </c>
      <c r="E82" s="85">
        <f>14159/16883</f>
        <v>0.838654267606468</v>
      </c>
      <c r="F82" s="85">
        <f>18945/20364</f>
        <v>0.9303182086034179</v>
      </c>
      <c r="G82" s="63">
        <f>((20147+19375)/2)/23170</f>
        <v>0.8528700906344411</v>
      </c>
      <c r="H82" s="74"/>
      <c r="I82" s="75"/>
    </row>
    <row r="83" spans="1:9" ht="15" customHeight="1">
      <c r="A83" s="29"/>
      <c r="B83" s="15"/>
      <c r="C83" s="30" t="s">
        <v>119</v>
      </c>
      <c r="D83" s="84">
        <f>16598/21557</f>
        <v>0.7699587141067866</v>
      </c>
      <c r="E83" s="85">
        <f>18515/16883</f>
        <v>1.0966652846058165</v>
      </c>
      <c r="F83" s="85">
        <f>13653/20364</f>
        <v>0.670447849145551</v>
      </c>
      <c r="G83" s="63">
        <f>16578/23170</f>
        <v>0.7154941735002158</v>
      </c>
      <c r="H83" s="74"/>
      <c r="I83" s="75"/>
    </row>
    <row r="84" spans="1:9" s="12" customFormat="1" ht="7.5" customHeight="1" thickBot="1">
      <c r="A84" s="16"/>
      <c r="B84" s="19"/>
      <c r="C84" s="20"/>
      <c r="D84" s="21"/>
      <c r="E84" s="22"/>
      <c r="F84" s="22"/>
      <c r="G84" s="22"/>
      <c r="H84" s="17"/>
      <c r="I84" s="17"/>
    </row>
    <row r="85" ht="15" customHeight="1" thickTop="1"/>
    <row r="86" spans="1:9" s="5" customFormat="1" ht="19.5" customHeight="1">
      <c r="A86" s="105">
        <v>5.6</v>
      </c>
      <c r="B86" s="4" t="s">
        <v>120</v>
      </c>
      <c r="D86" s="6" t="s">
        <v>42</v>
      </c>
      <c r="E86" s="6">
        <v>1997</v>
      </c>
      <c r="F86" s="6">
        <v>2000</v>
      </c>
      <c r="G86" s="7">
        <v>2002</v>
      </c>
      <c r="H86" s="6">
        <v>2005</v>
      </c>
      <c r="I86" s="6">
        <v>2010</v>
      </c>
    </row>
    <row r="87" spans="1:9" s="12" customFormat="1" ht="7.5" customHeight="1">
      <c r="A87" s="8"/>
      <c r="B87" s="23"/>
      <c r="C87" s="24"/>
      <c r="D87" s="9"/>
      <c r="E87" s="10"/>
      <c r="F87" s="10"/>
      <c r="G87" s="10"/>
      <c r="H87" s="11"/>
      <c r="I87" s="11"/>
    </row>
    <row r="88" spans="1:9" s="14" customFormat="1" ht="30" customHeight="1">
      <c r="A88" s="26"/>
      <c r="B88" s="18" t="s">
        <v>121</v>
      </c>
      <c r="C88" s="13" t="s">
        <v>122</v>
      </c>
      <c r="D88" s="27"/>
      <c r="E88" s="35"/>
      <c r="F88" s="28"/>
      <c r="G88" s="28"/>
      <c r="H88" s="31"/>
      <c r="I88" s="31"/>
    </row>
    <row r="89" spans="1:9" ht="15" customHeight="1">
      <c r="A89" s="29"/>
      <c r="B89" s="15"/>
      <c r="C89" s="30" t="s">
        <v>123</v>
      </c>
      <c r="D89" s="86">
        <v>0.39</v>
      </c>
      <c r="E89" s="63">
        <v>0.433</v>
      </c>
      <c r="F89" s="63">
        <v>0.443</v>
      </c>
      <c r="G89" s="63">
        <v>0.413</v>
      </c>
      <c r="H89" s="39"/>
      <c r="I89" s="39"/>
    </row>
    <row r="90" spans="1:9" ht="15" customHeight="1">
      <c r="A90" s="29"/>
      <c r="B90" s="15"/>
      <c r="C90" s="30" t="s">
        <v>124</v>
      </c>
      <c r="D90" s="86">
        <v>0.33</v>
      </c>
      <c r="E90" s="63">
        <v>0.36</v>
      </c>
      <c r="F90" s="63">
        <v>0.405</v>
      </c>
      <c r="G90" s="63">
        <v>0.308</v>
      </c>
      <c r="H90" s="39"/>
      <c r="I90" s="39"/>
    </row>
    <row r="91" spans="1:9" ht="15" customHeight="1">
      <c r="A91" s="29"/>
      <c r="B91" s="15"/>
      <c r="C91" s="30" t="s">
        <v>125</v>
      </c>
      <c r="D91" s="86">
        <v>0.28</v>
      </c>
      <c r="E91" s="63">
        <v>0.207</v>
      </c>
      <c r="F91" s="63">
        <v>0.152</v>
      </c>
      <c r="G91" s="63">
        <v>0.279</v>
      </c>
      <c r="H91" s="39"/>
      <c r="I91" s="39"/>
    </row>
    <row r="92" spans="1:9" s="12" customFormat="1" ht="7.5" customHeight="1" thickBot="1">
      <c r="A92" s="16"/>
      <c r="B92" s="19"/>
      <c r="C92" s="20"/>
      <c r="D92" s="21"/>
      <c r="E92" s="22"/>
      <c r="F92" s="22"/>
      <c r="G92" s="22"/>
      <c r="H92" s="17"/>
      <c r="I92" s="17"/>
    </row>
    <row r="93" spans="1:9" s="3" customFormat="1" ht="30" customHeight="1" thickBot="1" thickTop="1">
      <c r="A93" s="1" t="s">
        <v>69</v>
      </c>
      <c r="B93" s="2"/>
      <c r="D93" s="111" t="s">
        <v>39</v>
      </c>
      <c r="E93" s="112"/>
      <c r="F93" s="112"/>
      <c r="G93" s="113"/>
      <c r="H93" s="109" t="s">
        <v>40</v>
      </c>
      <c r="I93" s="110"/>
    </row>
    <row r="94" spans="1:9" s="5" customFormat="1" ht="19.5" customHeight="1" thickTop="1">
      <c r="A94" s="69">
        <v>5.7</v>
      </c>
      <c r="B94" s="4" t="s">
        <v>63</v>
      </c>
      <c r="D94" s="6" t="s">
        <v>59</v>
      </c>
      <c r="E94" s="6">
        <v>1998</v>
      </c>
      <c r="F94" s="6">
        <v>1999</v>
      </c>
      <c r="G94" s="7">
        <v>2000</v>
      </c>
      <c r="H94" s="6">
        <v>2005</v>
      </c>
      <c r="I94" s="6">
        <v>2010</v>
      </c>
    </row>
    <row r="95" spans="1:9" s="12" customFormat="1" ht="7.5" customHeight="1">
      <c r="A95" s="8"/>
      <c r="B95" s="23"/>
      <c r="C95" s="24"/>
      <c r="D95" s="9"/>
      <c r="E95" s="10"/>
      <c r="F95" s="10"/>
      <c r="G95" s="10"/>
      <c r="H95" s="11"/>
      <c r="I95" s="11"/>
    </row>
    <row r="96" spans="1:9" s="14" customFormat="1" ht="27.75" customHeight="1">
      <c r="A96" s="26"/>
      <c r="B96" s="18" t="s">
        <v>126</v>
      </c>
      <c r="C96" s="13" t="s">
        <v>127</v>
      </c>
      <c r="D96" s="27"/>
      <c r="E96" s="35"/>
      <c r="F96" s="28"/>
      <c r="G96" s="28"/>
      <c r="H96" s="31"/>
      <c r="I96" s="31"/>
    </row>
    <row r="97" spans="1:9" ht="15" customHeight="1">
      <c r="A97" s="29"/>
      <c r="B97" s="15"/>
      <c r="C97" s="30" t="s">
        <v>128</v>
      </c>
      <c r="D97" s="87">
        <v>30560</v>
      </c>
      <c r="E97" s="88">
        <v>30006</v>
      </c>
      <c r="F97" s="88">
        <v>31208</v>
      </c>
      <c r="G97" s="88">
        <v>33234</v>
      </c>
      <c r="H97" s="89"/>
      <c r="I97" s="89"/>
    </row>
    <row r="98" spans="1:9" ht="27.75" customHeight="1">
      <c r="A98" s="29"/>
      <c r="B98" s="15"/>
      <c r="C98" s="30" t="s">
        <v>129</v>
      </c>
      <c r="D98" s="84">
        <v>1</v>
      </c>
      <c r="E98" s="38">
        <f>E97/28184</f>
        <v>1.0646466080045416</v>
      </c>
      <c r="F98" s="38">
        <f>F97/28935</f>
        <v>1.0785553827544496</v>
      </c>
      <c r="G98" s="38">
        <f>G97/D97</f>
        <v>1.0875</v>
      </c>
      <c r="H98" s="82"/>
      <c r="I98" s="82"/>
    </row>
    <row r="99" spans="1:9" ht="27.75" customHeight="1">
      <c r="A99" s="29"/>
      <c r="B99" s="15"/>
      <c r="C99" s="30" t="s">
        <v>46</v>
      </c>
      <c r="D99" s="84">
        <f>D97/35323</f>
        <v>0.8651586784814427</v>
      </c>
      <c r="E99" s="38">
        <f>E97/31945</f>
        <v>0.9393019251839099</v>
      </c>
      <c r="F99" s="38">
        <f>F97/33340</f>
        <v>0.9360527894421116</v>
      </c>
      <c r="G99" s="38">
        <f>G97/35323</f>
        <v>0.9408600628485689</v>
      </c>
      <c r="H99" s="82"/>
      <c r="I99" s="82"/>
    </row>
    <row r="100" spans="1:9" s="12" customFormat="1" ht="7.5" customHeight="1" thickBot="1">
      <c r="A100" s="16"/>
      <c r="B100" s="19"/>
      <c r="C100" s="20"/>
      <c r="D100" s="21"/>
      <c r="E100" s="22"/>
      <c r="F100" s="22"/>
      <c r="G100" s="22"/>
      <c r="H100" s="17"/>
      <c r="I100" s="17"/>
    </row>
    <row r="101" spans="1:9" s="12" customFormat="1" ht="7.5" customHeight="1" thickTop="1">
      <c r="A101" s="8"/>
      <c r="B101" s="23"/>
      <c r="C101" s="24"/>
      <c r="D101" s="9"/>
      <c r="E101" s="10"/>
      <c r="F101" s="10"/>
      <c r="G101" s="10"/>
      <c r="H101" s="11"/>
      <c r="I101" s="11"/>
    </row>
    <row r="102" spans="1:9" s="14" customFormat="1" ht="42" customHeight="1">
      <c r="A102" s="26"/>
      <c r="B102" s="18" t="s">
        <v>47</v>
      </c>
      <c r="C102" s="13" t="s">
        <v>48</v>
      </c>
      <c r="D102" s="41"/>
      <c r="E102" s="38"/>
      <c r="F102" s="38"/>
      <c r="G102" s="36"/>
      <c r="H102" s="40"/>
      <c r="I102" s="40"/>
    </row>
    <row r="103" spans="1:9" ht="15" customHeight="1">
      <c r="A103" s="29"/>
      <c r="B103" s="15"/>
      <c r="C103" s="30" t="s">
        <v>36</v>
      </c>
      <c r="D103" s="42" t="s">
        <v>135</v>
      </c>
      <c r="E103" s="71">
        <v>0.0366</v>
      </c>
      <c r="F103" s="71">
        <v>0.0176</v>
      </c>
      <c r="G103" s="71">
        <v>0.0303</v>
      </c>
      <c r="H103" s="74"/>
      <c r="I103" s="75"/>
    </row>
    <row r="104" spans="1:9" ht="15" customHeight="1">
      <c r="A104" s="29"/>
      <c r="B104" s="15"/>
      <c r="C104" s="30" t="s">
        <v>37</v>
      </c>
      <c r="D104" s="42" t="s">
        <v>135</v>
      </c>
      <c r="E104" s="71">
        <v>0.0404</v>
      </c>
      <c r="F104" s="71">
        <v>0.0045</v>
      </c>
      <c r="G104" s="71">
        <v>0.0218</v>
      </c>
      <c r="H104" s="74"/>
      <c r="I104" s="75"/>
    </row>
    <row r="105" spans="1:9" ht="15" customHeight="1">
      <c r="A105" s="29"/>
      <c r="B105" s="15"/>
      <c r="C105" s="30" t="s">
        <v>17</v>
      </c>
      <c r="D105" s="42" t="s">
        <v>135</v>
      </c>
      <c r="E105" s="71">
        <v>0.0363</v>
      </c>
      <c r="F105" s="71">
        <v>0.0211</v>
      </c>
      <c r="G105" s="71">
        <v>0.025</v>
      </c>
      <c r="H105" s="74"/>
      <c r="I105" s="75"/>
    </row>
    <row r="106" spans="1:9" s="12" customFormat="1" ht="7.5" customHeight="1" thickBot="1">
      <c r="A106" s="16"/>
      <c r="B106" s="19"/>
      <c r="C106" s="20"/>
      <c r="D106" s="21"/>
      <c r="E106" s="22"/>
      <c r="F106" s="22"/>
      <c r="G106" s="22"/>
      <c r="H106" s="17"/>
      <c r="I106" s="17"/>
    </row>
    <row r="107" spans="1:9" s="12" customFormat="1" ht="7.5" customHeight="1" thickTop="1">
      <c r="A107" s="8"/>
      <c r="B107" s="23"/>
      <c r="C107" s="24"/>
      <c r="D107" s="9"/>
      <c r="E107" s="10"/>
      <c r="F107" s="10"/>
      <c r="G107" s="10"/>
      <c r="H107" s="11"/>
      <c r="I107" s="11"/>
    </row>
    <row r="108" spans="1:9" s="14" customFormat="1" ht="45" customHeight="1">
      <c r="A108" s="26"/>
      <c r="B108" s="18" t="s">
        <v>0</v>
      </c>
      <c r="C108" s="13" t="s">
        <v>87</v>
      </c>
      <c r="D108" s="41"/>
      <c r="E108" s="38"/>
      <c r="F108" s="38"/>
      <c r="G108" s="36"/>
      <c r="H108" s="40"/>
      <c r="I108" s="40"/>
    </row>
    <row r="109" spans="1:9" ht="15" customHeight="1">
      <c r="A109" s="29"/>
      <c r="B109" s="15"/>
      <c r="C109" s="30" t="s">
        <v>88</v>
      </c>
      <c r="D109" s="87">
        <v>18919</v>
      </c>
      <c r="E109" s="88">
        <v>20020</v>
      </c>
      <c r="F109" s="88">
        <v>20431</v>
      </c>
      <c r="G109" s="88">
        <v>21216</v>
      </c>
      <c r="H109" s="89"/>
      <c r="I109" s="89"/>
    </row>
    <row r="110" spans="1:9" ht="15" customHeight="1">
      <c r="A110" s="29"/>
      <c r="B110" s="15"/>
      <c r="C110" s="30" t="s">
        <v>89</v>
      </c>
      <c r="D110" s="87">
        <v>66046</v>
      </c>
      <c r="E110" s="88">
        <v>39982</v>
      </c>
      <c r="F110" s="88">
        <v>39989</v>
      </c>
      <c r="G110" s="88">
        <v>41989</v>
      </c>
      <c r="H110" s="89"/>
      <c r="I110" s="89"/>
    </row>
    <row r="111" spans="1:9" ht="15" customHeight="1">
      <c r="A111" s="29"/>
      <c r="B111" s="15"/>
      <c r="C111" s="30" t="s">
        <v>90</v>
      </c>
      <c r="D111" s="87">
        <v>31667</v>
      </c>
      <c r="E111" s="88">
        <v>30641</v>
      </c>
      <c r="F111" s="88">
        <v>31677</v>
      </c>
      <c r="G111" s="88">
        <v>33459</v>
      </c>
      <c r="H111" s="89"/>
      <c r="I111" s="89"/>
    </row>
    <row r="112" spans="1:9" ht="15" customHeight="1">
      <c r="A112" s="29"/>
      <c r="B112" s="15"/>
      <c r="C112" s="30" t="s">
        <v>91</v>
      </c>
      <c r="D112" s="87">
        <v>38193</v>
      </c>
      <c r="E112" s="88">
        <v>37955</v>
      </c>
      <c r="F112" s="88">
        <v>38613</v>
      </c>
      <c r="G112" s="88">
        <v>41294</v>
      </c>
      <c r="H112" s="89"/>
      <c r="I112" s="89"/>
    </row>
    <row r="113" spans="1:9" ht="15" customHeight="1">
      <c r="A113" s="29"/>
      <c r="B113" s="15"/>
      <c r="C113" s="30" t="s">
        <v>92</v>
      </c>
      <c r="D113" s="87">
        <v>39031</v>
      </c>
      <c r="E113" s="88">
        <v>35822</v>
      </c>
      <c r="F113" s="88">
        <v>37925</v>
      </c>
      <c r="G113" s="88">
        <v>39785</v>
      </c>
      <c r="H113" s="89"/>
      <c r="I113" s="89"/>
    </row>
    <row r="114" spans="1:9" ht="15" customHeight="1">
      <c r="A114" s="29"/>
      <c r="B114" s="15"/>
      <c r="C114" s="30" t="s">
        <v>93</v>
      </c>
      <c r="D114" s="87">
        <v>43173</v>
      </c>
      <c r="E114" s="88">
        <v>39897</v>
      </c>
      <c r="F114" s="88">
        <v>41930</v>
      </c>
      <c r="G114" s="88">
        <v>45918</v>
      </c>
      <c r="H114" s="89"/>
      <c r="I114" s="89"/>
    </row>
    <row r="115" spans="1:9" ht="15" customHeight="1">
      <c r="A115" s="29"/>
      <c r="B115" s="15"/>
      <c r="C115" s="30" t="s">
        <v>94</v>
      </c>
      <c r="D115" s="87">
        <v>18563</v>
      </c>
      <c r="E115" s="88">
        <v>18913</v>
      </c>
      <c r="F115" s="88">
        <v>19537</v>
      </c>
      <c r="G115" s="88">
        <v>20360</v>
      </c>
      <c r="H115" s="89"/>
      <c r="I115" s="89"/>
    </row>
    <row r="116" spans="1:9" ht="15" customHeight="1">
      <c r="A116" s="29"/>
      <c r="B116" s="15"/>
      <c r="C116" s="30" t="s">
        <v>95</v>
      </c>
      <c r="D116" s="87">
        <v>43714</v>
      </c>
      <c r="E116" s="88">
        <v>41931</v>
      </c>
      <c r="F116" s="88">
        <v>43088</v>
      </c>
      <c r="G116" s="88">
        <v>46006</v>
      </c>
      <c r="H116" s="89"/>
      <c r="I116" s="89"/>
    </row>
    <row r="117" spans="1:9" ht="15" customHeight="1">
      <c r="A117" s="29"/>
      <c r="B117" s="15"/>
      <c r="C117" s="30" t="s">
        <v>96</v>
      </c>
      <c r="D117" s="87">
        <v>29446</v>
      </c>
      <c r="E117" s="88">
        <v>28682</v>
      </c>
      <c r="F117" s="88">
        <v>30031</v>
      </c>
      <c r="G117" s="88">
        <v>32312</v>
      </c>
      <c r="H117" s="89"/>
      <c r="I117" s="89"/>
    </row>
    <row r="118" spans="1:9" ht="15" customHeight="1">
      <c r="A118" s="29"/>
      <c r="B118" s="15"/>
      <c r="C118" s="30" t="s">
        <v>97</v>
      </c>
      <c r="D118" s="87">
        <v>33852</v>
      </c>
      <c r="E118" s="88">
        <v>35474</v>
      </c>
      <c r="F118" s="88">
        <v>36502</v>
      </c>
      <c r="G118" s="88">
        <v>38193</v>
      </c>
      <c r="H118" s="89"/>
      <c r="I118" s="89"/>
    </row>
    <row r="119" spans="1:9" s="12" customFormat="1" ht="7.5" customHeight="1" thickBot="1">
      <c r="A119" s="16"/>
      <c r="B119" s="19"/>
      <c r="C119" s="20"/>
      <c r="D119" s="21"/>
      <c r="E119" s="22"/>
      <c r="F119" s="22"/>
      <c r="G119" s="22"/>
      <c r="H119" s="17"/>
      <c r="I119" s="17"/>
    </row>
    <row r="120" spans="1:9" s="3" customFormat="1" ht="30" customHeight="1" thickBot="1" thickTop="1">
      <c r="A120" s="1" t="s">
        <v>69</v>
      </c>
      <c r="B120" s="2"/>
      <c r="D120" s="111" t="s">
        <v>39</v>
      </c>
      <c r="E120" s="112"/>
      <c r="F120" s="112"/>
      <c r="G120" s="113"/>
      <c r="H120" s="109" t="s">
        <v>40</v>
      </c>
      <c r="I120" s="110"/>
    </row>
    <row r="121" spans="1:9" s="5" customFormat="1" ht="19.5" customHeight="1" thickTop="1">
      <c r="A121" s="105">
        <v>5.8</v>
      </c>
      <c r="B121" s="4" t="s">
        <v>98</v>
      </c>
      <c r="D121" s="6" t="s">
        <v>34</v>
      </c>
      <c r="E121" s="6">
        <v>1994</v>
      </c>
      <c r="F121" s="6">
        <v>1996</v>
      </c>
      <c r="G121" s="7">
        <v>1998</v>
      </c>
      <c r="H121" s="6">
        <v>2005</v>
      </c>
      <c r="I121" s="6">
        <v>2010</v>
      </c>
    </row>
    <row r="122" spans="1:9" s="12" customFormat="1" ht="7.5" customHeight="1">
      <c r="A122" s="8"/>
      <c r="B122" s="23"/>
      <c r="C122" s="24"/>
      <c r="D122" s="9"/>
      <c r="E122" s="10"/>
      <c r="F122" s="10"/>
      <c r="G122" s="10"/>
      <c r="H122" s="11"/>
      <c r="I122" s="11"/>
    </row>
    <row r="123" spans="1:9" s="14" customFormat="1" ht="30" customHeight="1">
      <c r="A123" s="26"/>
      <c r="B123" s="18" t="s">
        <v>99</v>
      </c>
      <c r="C123" s="13" t="s">
        <v>100</v>
      </c>
      <c r="D123" s="27"/>
      <c r="E123" s="35"/>
      <c r="F123" s="28"/>
      <c r="G123" s="28"/>
      <c r="H123" s="31"/>
      <c r="I123" s="31"/>
    </row>
    <row r="124" spans="1:9" ht="15" customHeight="1">
      <c r="A124" s="29"/>
      <c r="B124" s="15"/>
      <c r="C124" s="30" t="s">
        <v>101</v>
      </c>
      <c r="D124" s="84">
        <v>0.68</v>
      </c>
      <c r="E124" s="76" t="s">
        <v>134</v>
      </c>
      <c r="F124" s="76" t="s">
        <v>134</v>
      </c>
      <c r="G124" s="76" t="s">
        <v>134</v>
      </c>
      <c r="H124" s="82"/>
      <c r="I124" s="82"/>
    </row>
    <row r="125" spans="1:9" ht="30" customHeight="1">
      <c r="A125" s="29"/>
      <c r="B125" s="15"/>
      <c r="C125" s="30" t="s">
        <v>102</v>
      </c>
      <c r="D125" s="84">
        <v>0.11</v>
      </c>
      <c r="E125" s="76" t="s">
        <v>134</v>
      </c>
      <c r="F125" s="76" t="s">
        <v>134</v>
      </c>
      <c r="G125" s="76" t="s">
        <v>134</v>
      </c>
      <c r="H125" s="82"/>
      <c r="I125" s="82"/>
    </row>
    <row r="126" spans="1:9" ht="15" customHeight="1">
      <c r="A126" s="29"/>
      <c r="B126" s="15"/>
      <c r="C126" s="30" t="s">
        <v>103</v>
      </c>
      <c r="D126" s="84">
        <v>0.21</v>
      </c>
      <c r="E126" s="76" t="s">
        <v>134</v>
      </c>
      <c r="F126" s="76" t="s">
        <v>134</v>
      </c>
      <c r="G126" s="76" t="s">
        <v>134</v>
      </c>
      <c r="H126" s="82"/>
      <c r="I126" s="82"/>
    </row>
    <row r="127" spans="1:9" s="12" customFormat="1" ht="7.5" customHeight="1" thickBot="1">
      <c r="A127" s="16"/>
      <c r="B127" s="19"/>
      <c r="C127" s="20"/>
      <c r="D127" s="21"/>
      <c r="E127" s="22"/>
      <c r="F127" s="22"/>
      <c r="G127" s="22"/>
      <c r="H127" s="17"/>
      <c r="I127" s="17"/>
    </row>
    <row r="128" spans="1:2" s="3" customFormat="1" ht="30" customHeight="1" thickTop="1">
      <c r="A128" s="1" t="s">
        <v>32</v>
      </c>
      <c r="B128" s="2"/>
    </row>
    <row r="129" spans="1:9" s="5" customFormat="1" ht="19.5" customHeight="1">
      <c r="A129" s="105">
        <v>5.9</v>
      </c>
      <c r="B129" s="4" t="s">
        <v>104</v>
      </c>
      <c r="D129" s="6">
        <v>1997</v>
      </c>
      <c r="E129" s="6">
        <v>1998</v>
      </c>
      <c r="F129" s="6">
        <v>1999</v>
      </c>
      <c r="G129" s="7">
        <v>2000</v>
      </c>
      <c r="H129" s="6">
        <v>2005</v>
      </c>
      <c r="I129" s="6">
        <v>2010</v>
      </c>
    </row>
    <row r="130" spans="1:9" s="12" customFormat="1" ht="7.5" customHeight="1">
      <c r="A130" s="8"/>
      <c r="B130" s="23"/>
      <c r="C130" s="24"/>
      <c r="D130" s="10"/>
      <c r="E130" s="10"/>
      <c r="F130" s="10"/>
      <c r="G130" s="10"/>
      <c r="H130" s="11"/>
      <c r="I130" s="11"/>
    </row>
    <row r="131" spans="1:9" s="14" customFormat="1" ht="30" customHeight="1">
      <c r="A131" s="26"/>
      <c r="B131" s="18" t="s">
        <v>105</v>
      </c>
      <c r="C131" s="13" t="s">
        <v>16</v>
      </c>
      <c r="D131" s="35"/>
      <c r="E131" s="35"/>
      <c r="F131" s="28"/>
      <c r="G131" s="28"/>
      <c r="H131" s="31"/>
      <c r="I131" s="31"/>
    </row>
    <row r="132" spans="1:9" ht="15" customHeight="1">
      <c r="A132" s="29"/>
      <c r="B132" s="15"/>
      <c r="C132" s="30" t="s">
        <v>36</v>
      </c>
      <c r="D132" s="36">
        <v>0.0414</v>
      </c>
      <c r="E132" s="36">
        <v>0.0835</v>
      </c>
      <c r="F132" s="36">
        <v>0.0667</v>
      </c>
      <c r="G132" s="36">
        <v>0.0932</v>
      </c>
      <c r="H132" s="74"/>
      <c r="I132" s="75"/>
    </row>
    <row r="133" spans="1:9" ht="15" customHeight="1">
      <c r="A133" s="29"/>
      <c r="B133" s="15"/>
      <c r="C133" s="30" t="s">
        <v>37</v>
      </c>
      <c r="D133" s="36">
        <v>0.0581</v>
      </c>
      <c r="E133" s="36">
        <v>0.0799</v>
      </c>
      <c r="F133" s="36">
        <v>0.0634</v>
      </c>
      <c r="G133" s="36">
        <v>0.0795</v>
      </c>
      <c r="H133" s="74"/>
      <c r="I133" s="75"/>
    </row>
    <row r="134" spans="1:9" ht="15" customHeight="1">
      <c r="A134" s="29"/>
      <c r="B134" s="15"/>
      <c r="C134" s="30" t="s">
        <v>17</v>
      </c>
      <c r="D134" s="71">
        <v>0.0613</v>
      </c>
      <c r="E134" s="71">
        <v>0.0734</v>
      </c>
      <c r="F134" s="71">
        <v>0.0657</v>
      </c>
      <c r="G134" s="71">
        <v>0.0766</v>
      </c>
      <c r="H134" s="74"/>
      <c r="I134" s="75"/>
    </row>
    <row r="135" spans="1:9" s="12" customFormat="1" ht="7.5" customHeight="1" thickBot="1">
      <c r="A135" s="16"/>
      <c r="B135" s="19"/>
      <c r="C135" s="20"/>
      <c r="D135" s="22"/>
      <c r="E135" s="22"/>
      <c r="F135" s="22"/>
      <c r="G135" s="22"/>
      <c r="H135" s="17"/>
      <c r="I135" s="17"/>
    </row>
    <row r="136" spans="1:9" s="3" customFormat="1" ht="30" customHeight="1" thickBot="1" thickTop="1">
      <c r="A136" s="1" t="s">
        <v>18</v>
      </c>
      <c r="B136" s="2"/>
      <c r="D136" s="111" t="s">
        <v>39</v>
      </c>
      <c r="E136" s="112"/>
      <c r="F136" s="112"/>
      <c r="G136" s="113"/>
      <c r="H136" s="109" t="s">
        <v>40</v>
      </c>
      <c r="I136" s="110"/>
    </row>
    <row r="137" spans="1:9" s="5" customFormat="1" ht="19.5" customHeight="1" thickTop="1">
      <c r="A137" s="90">
        <v>5.1</v>
      </c>
      <c r="B137" s="4" t="s">
        <v>65</v>
      </c>
      <c r="D137" s="6" t="s">
        <v>59</v>
      </c>
      <c r="E137" s="6">
        <v>1998</v>
      </c>
      <c r="F137" s="6">
        <v>1999</v>
      </c>
      <c r="G137" s="7">
        <v>2000</v>
      </c>
      <c r="H137" s="6">
        <v>2005</v>
      </c>
      <c r="I137" s="6">
        <v>2010</v>
      </c>
    </row>
    <row r="138" spans="1:9" s="12" customFormat="1" ht="7.5" customHeight="1">
      <c r="A138" s="8"/>
      <c r="B138" s="23"/>
      <c r="C138" s="24"/>
      <c r="D138" s="9"/>
      <c r="E138" s="10"/>
      <c r="F138" s="10"/>
      <c r="G138" s="10"/>
      <c r="H138" s="11"/>
      <c r="I138" s="11"/>
    </row>
    <row r="139" spans="1:9" s="14" customFormat="1" ht="30" customHeight="1">
      <c r="A139" s="26"/>
      <c r="B139" s="18" t="s">
        <v>19</v>
      </c>
      <c r="C139" s="13" t="s">
        <v>20</v>
      </c>
      <c r="D139" s="27"/>
      <c r="E139" s="35"/>
      <c r="F139" s="28"/>
      <c r="G139" s="28"/>
      <c r="H139" s="31"/>
      <c r="I139" s="31"/>
    </row>
    <row r="140" spans="1:9" ht="15" customHeight="1">
      <c r="A140" s="29"/>
      <c r="B140" s="15"/>
      <c r="C140" s="30" t="s">
        <v>88</v>
      </c>
      <c r="D140" s="91">
        <v>155968</v>
      </c>
      <c r="E140" s="92">
        <v>6081</v>
      </c>
      <c r="F140" s="92">
        <v>6026</v>
      </c>
      <c r="G140" s="92">
        <v>6168</v>
      </c>
      <c r="H140" s="93"/>
      <c r="I140" s="93"/>
    </row>
    <row r="141" spans="1:9" ht="15" customHeight="1">
      <c r="A141" s="29"/>
      <c r="B141" s="15"/>
      <c r="C141" s="30" t="s">
        <v>89</v>
      </c>
      <c r="D141" s="91">
        <v>6396</v>
      </c>
      <c r="E141" s="92">
        <v>138</v>
      </c>
      <c r="F141" s="92">
        <v>145</v>
      </c>
      <c r="G141" s="92">
        <v>167</v>
      </c>
      <c r="H141" s="94"/>
      <c r="I141" s="94"/>
    </row>
    <row r="142" spans="1:9" ht="15" customHeight="1">
      <c r="A142" s="29"/>
      <c r="B142" s="15"/>
      <c r="C142" s="30" t="s">
        <v>90</v>
      </c>
      <c r="D142" s="91">
        <v>390924</v>
      </c>
      <c r="E142" s="92">
        <v>34697</v>
      </c>
      <c r="F142" s="92">
        <v>36167</v>
      </c>
      <c r="G142" s="92">
        <v>39656</v>
      </c>
      <c r="H142" s="94"/>
      <c r="I142" s="94"/>
    </row>
    <row r="143" spans="1:9" ht="15" customHeight="1">
      <c r="A143" s="29"/>
      <c r="B143" s="15"/>
      <c r="C143" s="30" t="s">
        <v>91</v>
      </c>
      <c r="D143" s="91">
        <v>485983</v>
      </c>
      <c r="E143" s="92">
        <v>39737</v>
      </c>
      <c r="F143" s="92">
        <v>38132</v>
      </c>
      <c r="G143" s="92">
        <v>38761</v>
      </c>
      <c r="H143" s="94"/>
      <c r="I143" s="94"/>
    </row>
    <row r="144" spans="1:9" ht="15" customHeight="1">
      <c r="A144" s="29"/>
      <c r="B144" s="15"/>
      <c r="C144" s="30" t="s">
        <v>92</v>
      </c>
      <c r="D144" s="91">
        <v>350965</v>
      </c>
      <c r="E144" s="92">
        <v>29934</v>
      </c>
      <c r="F144" s="92">
        <v>30619</v>
      </c>
      <c r="G144" s="92">
        <v>30446</v>
      </c>
      <c r="H144" s="94"/>
      <c r="I144" s="94"/>
    </row>
    <row r="145" spans="1:9" ht="15" customHeight="1">
      <c r="A145" s="29"/>
      <c r="B145" s="15"/>
      <c r="C145" s="30" t="s">
        <v>93</v>
      </c>
      <c r="D145" s="91">
        <v>379731</v>
      </c>
      <c r="E145" s="92">
        <v>38594</v>
      </c>
      <c r="F145" s="92">
        <v>40110</v>
      </c>
      <c r="G145" s="92">
        <v>42281</v>
      </c>
      <c r="H145" s="94"/>
      <c r="I145" s="94"/>
    </row>
    <row r="146" spans="1:9" ht="15" customHeight="1">
      <c r="A146" s="29"/>
      <c r="B146" s="15"/>
      <c r="C146" s="30" t="s">
        <v>94</v>
      </c>
      <c r="D146" s="91">
        <v>1378274</v>
      </c>
      <c r="E146" s="92">
        <v>138298</v>
      </c>
      <c r="F146" s="92">
        <v>136746</v>
      </c>
      <c r="G146" s="92">
        <v>141472</v>
      </c>
      <c r="H146" s="94"/>
      <c r="I146" s="94"/>
    </row>
    <row r="147" spans="1:9" ht="15" customHeight="1">
      <c r="A147" s="29"/>
      <c r="B147" s="15"/>
      <c r="C147" s="30" t="s">
        <v>95</v>
      </c>
      <c r="D147" s="91">
        <v>435785</v>
      </c>
      <c r="E147" s="92">
        <v>46313</v>
      </c>
      <c r="F147" s="92">
        <v>47339</v>
      </c>
      <c r="G147" s="92">
        <v>48511</v>
      </c>
      <c r="H147" s="94"/>
      <c r="I147" s="94"/>
    </row>
    <row r="148" spans="1:9" ht="15" customHeight="1">
      <c r="A148" s="29"/>
      <c r="B148" s="15"/>
      <c r="C148" s="30" t="s">
        <v>96</v>
      </c>
      <c r="D148" s="91">
        <v>2477192</v>
      </c>
      <c r="E148" s="92">
        <v>197964</v>
      </c>
      <c r="F148" s="92">
        <v>204718</v>
      </c>
      <c r="G148" s="92">
        <v>208634</v>
      </c>
      <c r="H148" s="94"/>
      <c r="I148" s="94"/>
    </row>
    <row r="149" spans="1:9" ht="15" customHeight="1">
      <c r="A149" s="29"/>
      <c r="B149" s="15"/>
      <c r="C149" s="30" t="s">
        <v>97</v>
      </c>
      <c r="D149" s="91">
        <v>976825</v>
      </c>
      <c r="E149" s="92">
        <v>79737</v>
      </c>
      <c r="F149" s="92">
        <v>81513</v>
      </c>
      <c r="G149" s="92">
        <v>85412</v>
      </c>
      <c r="H149" s="94"/>
      <c r="I149" s="94"/>
    </row>
    <row r="150" spans="1:9" ht="15" customHeight="1">
      <c r="A150" s="29"/>
      <c r="B150" s="15"/>
      <c r="C150" s="30" t="s">
        <v>21</v>
      </c>
      <c r="D150" s="91">
        <v>124987</v>
      </c>
      <c r="E150" s="92">
        <v>7040</v>
      </c>
      <c r="F150" s="92">
        <v>7302</v>
      </c>
      <c r="G150" s="92">
        <v>7772</v>
      </c>
      <c r="H150" s="94"/>
      <c r="I150" s="94"/>
    </row>
    <row r="151" spans="1:9" ht="15" customHeight="1">
      <c r="A151" s="29"/>
      <c r="B151" s="15"/>
      <c r="C151" s="30" t="s">
        <v>22</v>
      </c>
      <c r="D151" s="91">
        <v>213580</v>
      </c>
      <c r="E151" s="92">
        <v>7878</v>
      </c>
      <c r="F151" s="92">
        <v>7220</v>
      </c>
      <c r="G151" s="92">
        <v>7571</v>
      </c>
      <c r="H151" s="94"/>
      <c r="I151" s="94"/>
    </row>
    <row r="152" spans="1:9" ht="15" customHeight="1">
      <c r="A152" s="29"/>
      <c r="B152" s="15"/>
      <c r="C152" s="30" t="s">
        <v>23</v>
      </c>
      <c r="D152" s="91">
        <v>638258</v>
      </c>
      <c r="E152" s="92">
        <v>64819</v>
      </c>
      <c r="F152" s="92">
        <v>66991</v>
      </c>
      <c r="G152" s="92">
        <v>70069</v>
      </c>
      <c r="H152" s="94"/>
      <c r="I152" s="94"/>
    </row>
    <row r="153" spans="1:9" ht="15" customHeight="1">
      <c r="A153" s="29"/>
      <c r="B153" s="15"/>
      <c r="C153" s="30" t="s">
        <v>24</v>
      </c>
      <c r="D153" s="91">
        <v>7059958</v>
      </c>
      <c r="E153" s="92">
        <v>615080</v>
      </c>
      <c r="F153" s="92">
        <v>624729</v>
      </c>
      <c r="G153" s="92">
        <v>644347</v>
      </c>
      <c r="H153" s="94"/>
      <c r="I153" s="94"/>
    </row>
    <row r="154" spans="1:9" s="12" customFormat="1" ht="7.5" customHeight="1" thickBot="1">
      <c r="A154" s="16"/>
      <c r="B154" s="19"/>
      <c r="C154" s="20"/>
      <c r="D154" s="21"/>
      <c r="E154" s="22"/>
      <c r="F154" s="22"/>
      <c r="G154" s="22"/>
      <c r="H154" s="17"/>
      <c r="I154" s="17"/>
    </row>
    <row r="155" spans="1:9" s="12" customFormat="1" ht="7.5" customHeight="1" thickTop="1">
      <c r="A155" s="8"/>
      <c r="B155" s="23"/>
      <c r="C155" s="24"/>
      <c r="D155" s="9"/>
      <c r="E155" s="10"/>
      <c r="F155" s="10"/>
      <c r="G155" s="10"/>
      <c r="H155" s="11"/>
      <c r="I155" s="11"/>
    </row>
    <row r="156" spans="1:9" s="14" customFormat="1" ht="15" customHeight="1">
      <c r="A156" s="26"/>
      <c r="B156" s="18" t="s">
        <v>25</v>
      </c>
      <c r="C156" s="13" t="s">
        <v>26</v>
      </c>
      <c r="D156" s="27"/>
      <c r="E156" s="35"/>
      <c r="F156" s="28"/>
      <c r="G156" s="28"/>
      <c r="H156" s="31"/>
      <c r="I156" s="31"/>
    </row>
    <row r="157" spans="1:9" ht="15" customHeight="1">
      <c r="A157" s="29"/>
      <c r="B157" s="15"/>
      <c r="C157" s="30" t="s">
        <v>27</v>
      </c>
      <c r="D157" s="62">
        <f>D152/D153</f>
        <v>0.09040535368624006</v>
      </c>
      <c r="E157" s="36">
        <f>E152/E153</f>
        <v>0.10538303960460428</v>
      </c>
      <c r="F157" s="36">
        <f>F152/F153</f>
        <v>0.10723209583675482</v>
      </c>
      <c r="G157" s="36">
        <f>G152/G153</f>
        <v>0.10874420149391555</v>
      </c>
      <c r="H157" s="39"/>
      <c r="I157" s="39"/>
    </row>
    <row r="158" spans="1:9" ht="15" customHeight="1">
      <c r="A158" s="29"/>
      <c r="B158" s="15"/>
      <c r="C158" s="30" t="s">
        <v>28</v>
      </c>
      <c r="D158" s="62">
        <f>D149/D153</f>
        <v>0.1383613046989798</v>
      </c>
      <c r="E158" s="36">
        <f>E149/E153</f>
        <v>0.12963679521363075</v>
      </c>
      <c r="F158" s="36">
        <f>F149/F153</f>
        <v>0.13047737498979559</v>
      </c>
      <c r="G158" s="36">
        <f>G149/G153</f>
        <v>0.13255590543604612</v>
      </c>
      <c r="H158" s="39"/>
      <c r="I158" s="39"/>
    </row>
    <row r="159" spans="1:9" s="12" customFormat="1" ht="7.5" customHeight="1" thickBot="1">
      <c r="A159" s="16"/>
      <c r="B159" s="19"/>
      <c r="C159" s="20"/>
      <c r="D159" s="21"/>
      <c r="E159" s="22"/>
      <c r="F159" s="22"/>
      <c r="G159" s="22"/>
      <c r="H159" s="17"/>
      <c r="I159" s="17"/>
    </row>
    <row r="160" spans="1:9" s="3" customFormat="1" ht="30" customHeight="1" thickBot="1" thickTop="1">
      <c r="A160" s="1" t="s">
        <v>72</v>
      </c>
      <c r="B160" s="2"/>
      <c r="D160" s="111" t="s">
        <v>39</v>
      </c>
      <c r="E160" s="112"/>
      <c r="F160" s="112"/>
      <c r="G160" s="113"/>
      <c r="H160" s="109" t="s">
        <v>40</v>
      </c>
      <c r="I160" s="110"/>
    </row>
    <row r="161" spans="1:9" s="5" customFormat="1" ht="19.5" customHeight="1" thickTop="1">
      <c r="A161" s="90">
        <v>5.1</v>
      </c>
      <c r="B161" s="4" t="s">
        <v>71</v>
      </c>
      <c r="D161" s="6" t="s">
        <v>59</v>
      </c>
      <c r="E161" s="6">
        <v>1998</v>
      </c>
      <c r="F161" s="6">
        <v>1999</v>
      </c>
      <c r="G161" s="7">
        <v>2000</v>
      </c>
      <c r="H161" s="6">
        <v>2005</v>
      </c>
      <c r="I161" s="6">
        <v>2010</v>
      </c>
    </row>
    <row r="162" spans="1:9" s="12" customFormat="1" ht="7.5" customHeight="1">
      <c r="A162" s="8"/>
      <c r="B162" s="23"/>
      <c r="C162" s="24"/>
      <c r="D162" s="9"/>
      <c r="E162" s="10"/>
      <c r="F162" s="10"/>
      <c r="G162" s="10"/>
      <c r="H162" s="11"/>
      <c r="I162" s="11"/>
    </row>
    <row r="163" spans="1:9" s="14" customFormat="1" ht="42" customHeight="1">
      <c r="A163" s="26"/>
      <c r="B163" s="18" t="s">
        <v>29</v>
      </c>
      <c r="C163" s="13" t="s">
        <v>82</v>
      </c>
      <c r="D163" s="41"/>
      <c r="E163" s="38"/>
      <c r="F163" s="38"/>
      <c r="G163" s="36"/>
      <c r="H163" s="40"/>
      <c r="I163" s="40"/>
    </row>
    <row r="164" spans="1:9" ht="15" customHeight="1">
      <c r="A164" s="29"/>
      <c r="B164" s="15"/>
      <c r="C164" s="30" t="s">
        <v>88</v>
      </c>
      <c r="D164" s="62">
        <f>D140/155188-1</f>
        <v>0.005026161816635399</v>
      </c>
      <c r="E164" s="71">
        <f>E140/5685-1</f>
        <v>0.06965699208443277</v>
      </c>
      <c r="F164" s="71">
        <f>F140/E140-1</f>
        <v>-0.009044565038644925</v>
      </c>
      <c r="G164" s="71">
        <f>G140/F140-1</f>
        <v>0.02356455360106202</v>
      </c>
      <c r="H164" s="74"/>
      <c r="I164" s="74"/>
    </row>
    <row r="165" spans="1:9" ht="15" customHeight="1">
      <c r="A165" s="29"/>
      <c r="B165" s="15"/>
      <c r="C165" s="30" t="s">
        <v>89</v>
      </c>
      <c r="D165" s="62">
        <f>D141/6215-1</f>
        <v>0.02912308930008045</v>
      </c>
      <c r="E165" s="71">
        <f>E141/131-1</f>
        <v>0.05343511450381677</v>
      </c>
      <c r="F165" s="71">
        <f aca="true" t="shared" si="0" ref="F165:G173">F141/E141-1</f>
        <v>0.050724637681159424</v>
      </c>
      <c r="G165" s="71">
        <f t="shared" si="0"/>
        <v>0.15172413793103456</v>
      </c>
      <c r="H165" s="95"/>
      <c r="I165" s="95"/>
    </row>
    <row r="166" spans="1:9" ht="15" customHeight="1">
      <c r="A166" s="29"/>
      <c r="B166" s="15"/>
      <c r="C166" s="30" t="s">
        <v>90</v>
      </c>
      <c r="D166" s="62">
        <f>D142/366724-1</f>
        <v>0.06598968161342045</v>
      </c>
      <c r="E166" s="71">
        <f>E142/33467-1</f>
        <v>0.03675262198583673</v>
      </c>
      <c r="F166" s="71">
        <f t="shared" si="0"/>
        <v>0.0423667752255239</v>
      </c>
      <c r="G166" s="71">
        <f t="shared" si="0"/>
        <v>0.09646915696629521</v>
      </c>
      <c r="H166" s="74"/>
      <c r="I166" s="74"/>
    </row>
    <row r="167" spans="1:9" ht="15" customHeight="1">
      <c r="A167" s="29"/>
      <c r="B167" s="15"/>
      <c r="C167" s="30" t="s">
        <v>91</v>
      </c>
      <c r="D167" s="62">
        <f>D143/487962-1</f>
        <v>-0.004055643677171594</v>
      </c>
      <c r="E167" s="71">
        <f>E143/40997-1</f>
        <v>-0.030733956143132457</v>
      </c>
      <c r="F167" s="71">
        <f t="shared" si="0"/>
        <v>-0.04039056798449803</v>
      </c>
      <c r="G167" s="71">
        <f t="shared" si="0"/>
        <v>0.016495332004615504</v>
      </c>
      <c r="H167" s="74"/>
      <c r="I167" s="74"/>
    </row>
    <row r="168" spans="1:9" ht="15" customHeight="1">
      <c r="A168" s="29"/>
      <c r="B168" s="15"/>
      <c r="C168" s="30" t="s">
        <v>92</v>
      </c>
      <c r="D168" s="62">
        <f>D144/340643-1</f>
        <v>0.030301518011525364</v>
      </c>
      <c r="E168" s="71">
        <f>E144/29988-1</f>
        <v>-0.0018007202881152873</v>
      </c>
      <c r="F168" s="71">
        <f t="shared" si="0"/>
        <v>0.02288367742366537</v>
      </c>
      <c r="G168" s="71">
        <f t="shared" si="0"/>
        <v>-0.005650086547568489</v>
      </c>
      <c r="H168" s="74"/>
      <c r="I168" s="74"/>
    </row>
    <row r="169" spans="1:9" ht="15" customHeight="1">
      <c r="A169" s="29"/>
      <c r="B169" s="15"/>
      <c r="C169" s="30" t="s">
        <v>93</v>
      </c>
      <c r="D169" s="62">
        <f>D145/364669-1</f>
        <v>0.04130320921164121</v>
      </c>
      <c r="E169" s="71">
        <f>E145/37176-1</f>
        <v>0.038142887884656806</v>
      </c>
      <c r="F169" s="71">
        <f t="shared" si="0"/>
        <v>0.039280717209928984</v>
      </c>
      <c r="G169" s="71">
        <f t="shared" si="0"/>
        <v>0.05412615307903268</v>
      </c>
      <c r="H169" s="74"/>
      <c r="I169" s="74"/>
    </row>
    <row r="170" spans="1:9" ht="15" customHeight="1">
      <c r="A170" s="29"/>
      <c r="B170" s="15"/>
      <c r="C170" s="30" t="s">
        <v>94</v>
      </c>
      <c r="D170" s="62">
        <f>D146/1347890-1</f>
        <v>0.02254189881963664</v>
      </c>
      <c r="E170" s="71">
        <f>E146/135361-1</f>
        <v>0.0216975347404349</v>
      </c>
      <c r="F170" s="71">
        <f t="shared" si="0"/>
        <v>-0.011222143487252145</v>
      </c>
      <c r="G170" s="71">
        <f t="shared" si="0"/>
        <v>0.034560425899112124</v>
      </c>
      <c r="H170" s="74"/>
      <c r="I170" s="74"/>
    </row>
    <row r="171" spans="1:9" ht="15" customHeight="1">
      <c r="A171" s="29"/>
      <c r="B171" s="15"/>
      <c r="C171" s="30" t="s">
        <v>95</v>
      </c>
      <c r="D171" s="62">
        <f>D147/439249-1</f>
        <v>-0.007886187561041647</v>
      </c>
      <c r="E171" s="71">
        <f>E147/43084-1</f>
        <v>0.07494661591310003</v>
      </c>
      <c r="F171" s="71">
        <f t="shared" si="0"/>
        <v>0.022153606978602136</v>
      </c>
      <c r="G171" s="71">
        <f t="shared" si="0"/>
        <v>0.024757599442320366</v>
      </c>
      <c r="H171" s="74"/>
      <c r="I171" s="74"/>
    </row>
    <row r="172" spans="1:9" ht="15" customHeight="1">
      <c r="A172" s="29"/>
      <c r="B172" s="15"/>
      <c r="C172" s="30" t="s">
        <v>96</v>
      </c>
      <c r="D172" s="62">
        <f>D148/2330537-1</f>
        <v>0.0629275570394292</v>
      </c>
      <c r="E172" s="71">
        <f>E148/193391-1</f>
        <v>0.023646395126970754</v>
      </c>
      <c r="F172" s="71">
        <f t="shared" si="0"/>
        <v>0.034117314259158205</v>
      </c>
      <c r="G172" s="71">
        <f t="shared" si="0"/>
        <v>0.019128752723258424</v>
      </c>
      <c r="H172" s="74"/>
      <c r="I172" s="74"/>
    </row>
    <row r="173" spans="1:9" ht="15" customHeight="1">
      <c r="A173" s="29"/>
      <c r="B173" s="15"/>
      <c r="C173" s="30" t="s">
        <v>97</v>
      </c>
      <c r="D173" s="62">
        <f>D149/951122-1</f>
        <v>0.027023872857530273</v>
      </c>
      <c r="E173" s="71">
        <f>(E149/(6998+7958+63506))-1</f>
        <v>0.016249904412326988</v>
      </c>
      <c r="F173" s="71">
        <f t="shared" si="0"/>
        <v>0.022273223221340066</v>
      </c>
      <c r="G173" s="71">
        <f t="shared" si="0"/>
        <v>0.047832861016034345</v>
      </c>
      <c r="H173" s="74"/>
      <c r="I173" s="74"/>
    </row>
    <row r="174" spans="1:9" ht="15" customHeight="1">
      <c r="A174" s="29"/>
      <c r="B174" s="15"/>
      <c r="C174" s="30" t="s">
        <v>24</v>
      </c>
      <c r="D174" s="62">
        <f>D153/6815670-1</f>
        <v>0.03584211090032241</v>
      </c>
      <c r="E174" s="36">
        <f>E153/601333-1</f>
        <v>0.022860877417337777</v>
      </c>
      <c r="F174" s="36">
        <f>F153/E153-1</f>
        <v>0.01568739025817778</v>
      </c>
      <c r="G174" s="36">
        <f>G153/F153-1</f>
        <v>0.031402416087615626</v>
      </c>
      <c r="H174" s="94"/>
      <c r="I174" s="94"/>
    </row>
    <row r="175" spans="1:9" s="12" customFormat="1" ht="7.5" customHeight="1" thickBot="1">
      <c r="A175" s="16"/>
      <c r="B175" s="19"/>
      <c r="C175" s="20"/>
      <c r="D175" s="21"/>
      <c r="E175" s="22"/>
      <c r="F175" s="22"/>
      <c r="G175" s="22"/>
      <c r="H175" s="17"/>
      <c r="I175" s="17"/>
    </row>
    <row r="176" ht="15" customHeight="1" thickTop="1"/>
    <row r="177" spans="1:9" s="5" customFormat="1" ht="19.5" customHeight="1">
      <c r="A177" s="106">
        <v>5.11</v>
      </c>
      <c r="B177" s="4" t="s">
        <v>49</v>
      </c>
      <c r="D177" s="6" t="s">
        <v>41</v>
      </c>
      <c r="E177" s="6">
        <v>1999</v>
      </c>
      <c r="F177" s="6">
        <v>2000</v>
      </c>
      <c r="G177" s="7">
        <v>2001</v>
      </c>
      <c r="H177" s="6">
        <v>2005</v>
      </c>
      <c r="I177" s="6">
        <v>2010</v>
      </c>
    </row>
    <row r="178" spans="1:9" s="12" customFormat="1" ht="7.5" customHeight="1">
      <c r="A178" s="8"/>
      <c r="B178" s="23"/>
      <c r="C178" s="24"/>
      <c r="D178" s="9"/>
      <c r="E178" s="10"/>
      <c r="F178" s="10"/>
      <c r="G178" s="10"/>
      <c r="H178" s="11"/>
      <c r="I178" s="11"/>
    </row>
    <row r="179" spans="1:9" ht="15" customHeight="1">
      <c r="A179" s="29"/>
      <c r="B179" s="18" t="s">
        <v>50</v>
      </c>
      <c r="C179" s="13" t="s">
        <v>51</v>
      </c>
      <c r="D179" s="42"/>
      <c r="E179" s="70"/>
      <c r="F179" s="38"/>
      <c r="G179" s="38"/>
      <c r="H179" s="39"/>
      <c r="I179" s="39"/>
    </row>
    <row r="180" spans="1:9" ht="15" customHeight="1">
      <c r="A180" s="29"/>
      <c r="B180" s="15"/>
      <c r="C180" s="30" t="s">
        <v>66</v>
      </c>
      <c r="D180" s="68">
        <v>58.9</v>
      </c>
      <c r="E180" s="61">
        <v>6.735</v>
      </c>
      <c r="F180" s="66">
        <v>7.574</v>
      </c>
      <c r="G180" s="66">
        <v>7.784</v>
      </c>
      <c r="H180" s="74"/>
      <c r="I180" s="75"/>
    </row>
    <row r="181" spans="1:9" ht="30" customHeight="1">
      <c r="A181" s="29"/>
      <c r="B181" s="15"/>
      <c r="C181" s="30" t="s">
        <v>193</v>
      </c>
      <c r="D181" s="101">
        <v>46.5</v>
      </c>
      <c r="E181" s="108">
        <v>3.85</v>
      </c>
      <c r="F181" s="96">
        <v>4.2</v>
      </c>
      <c r="G181" s="96">
        <v>4.8</v>
      </c>
      <c r="H181" s="74"/>
      <c r="I181" s="75"/>
    </row>
    <row r="182" spans="1:9" s="12" customFormat="1" ht="7.5" customHeight="1" thickBot="1">
      <c r="A182" s="16"/>
      <c r="B182" s="19"/>
      <c r="C182" s="20"/>
      <c r="D182" s="21"/>
      <c r="E182" s="22"/>
      <c r="F182" s="22"/>
      <c r="G182" s="22"/>
      <c r="H182" s="17"/>
      <c r="I182" s="17"/>
    </row>
    <row r="183" spans="1:9" s="12" customFormat="1" ht="7.5" customHeight="1" thickTop="1">
      <c r="A183" s="8"/>
      <c r="B183" s="23"/>
      <c r="C183" s="24"/>
      <c r="D183" s="9"/>
      <c r="E183" s="10"/>
      <c r="F183" s="10"/>
      <c r="G183" s="10"/>
      <c r="H183" s="11"/>
      <c r="I183" s="11"/>
    </row>
    <row r="184" spans="1:9" ht="30" customHeight="1">
      <c r="A184" s="29"/>
      <c r="B184" s="18" t="s">
        <v>44</v>
      </c>
      <c r="C184" s="13" t="s">
        <v>45</v>
      </c>
      <c r="D184" s="103">
        <v>300.129</v>
      </c>
      <c r="E184" s="108">
        <v>25.5</v>
      </c>
      <c r="F184" s="96">
        <v>27.561</v>
      </c>
      <c r="G184" s="96">
        <v>25.159</v>
      </c>
      <c r="H184" s="39"/>
      <c r="I184" s="39"/>
    </row>
    <row r="185" spans="1:9" s="12" customFormat="1" ht="7.5" customHeight="1" thickBot="1">
      <c r="A185" s="16"/>
      <c r="B185" s="19"/>
      <c r="C185" s="20"/>
      <c r="D185" s="21"/>
      <c r="E185" s="22"/>
      <c r="F185" s="22"/>
      <c r="G185" s="22"/>
      <c r="H185" s="17"/>
      <c r="I185" s="17"/>
    </row>
    <row r="186" spans="1:9" s="3" customFormat="1" ht="30" customHeight="1" thickBot="1" thickTop="1">
      <c r="A186" s="1" t="s">
        <v>73</v>
      </c>
      <c r="B186" s="2"/>
      <c r="D186" s="111" t="s">
        <v>39</v>
      </c>
      <c r="E186" s="112"/>
      <c r="F186" s="112"/>
      <c r="G186" s="113"/>
      <c r="H186" s="109" t="s">
        <v>40</v>
      </c>
      <c r="I186" s="110"/>
    </row>
    <row r="187" spans="1:9" s="5" customFormat="1" ht="19.5" customHeight="1" thickTop="1">
      <c r="A187" s="106">
        <v>5.12</v>
      </c>
      <c r="B187" s="4" t="s">
        <v>52</v>
      </c>
      <c r="D187" s="6" t="s">
        <v>43</v>
      </c>
      <c r="E187" s="6">
        <v>1999</v>
      </c>
      <c r="F187" s="6">
        <v>2000</v>
      </c>
      <c r="G187" s="7">
        <v>2001</v>
      </c>
      <c r="H187" s="6">
        <v>2005</v>
      </c>
      <c r="I187" s="6">
        <v>2010</v>
      </c>
    </row>
    <row r="188" spans="1:9" s="12" customFormat="1" ht="7.5" customHeight="1">
      <c r="A188" s="8"/>
      <c r="B188" s="23"/>
      <c r="C188" s="24"/>
      <c r="D188" s="9"/>
      <c r="E188" s="10"/>
      <c r="F188" s="10"/>
      <c r="G188" s="10"/>
      <c r="H188" s="11"/>
      <c r="I188" s="11"/>
    </row>
    <row r="189" spans="1:9" s="14" customFormat="1" ht="30" customHeight="1">
      <c r="A189" s="26"/>
      <c r="B189" s="18" t="s">
        <v>53</v>
      </c>
      <c r="C189" s="13" t="s">
        <v>54</v>
      </c>
      <c r="D189" s="27"/>
      <c r="E189" s="35"/>
      <c r="F189" s="28"/>
      <c r="G189" s="28"/>
      <c r="H189" s="31"/>
      <c r="I189" s="31"/>
    </row>
    <row r="190" spans="1:9" ht="15" customHeight="1">
      <c r="A190" s="29"/>
      <c r="B190" s="15"/>
      <c r="C190" s="30" t="s">
        <v>55</v>
      </c>
      <c r="D190" s="107">
        <v>3459.163</v>
      </c>
      <c r="E190" s="96">
        <v>9.763</v>
      </c>
      <c r="F190" s="96">
        <v>16.25</v>
      </c>
      <c r="G190" s="96">
        <v>18.232</v>
      </c>
      <c r="H190" s="89"/>
      <c r="I190" s="89"/>
    </row>
    <row r="191" spans="1:9" ht="15" customHeight="1">
      <c r="A191" s="29"/>
      <c r="B191" s="15"/>
      <c r="C191" s="30" t="s">
        <v>136</v>
      </c>
      <c r="D191" s="107">
        <v>6615.391</v>
      </c>
      <c r="E191" s="96">
        <v>77.623</v>
      </c>
      <c r="F191" s="96">
        <v>78.145</v>
      </c>
      <c r="G191" s="96">
        <v>92.444</v>
      </c>
      <c r="H191" s="89"/>
      <c r="I191" s="89"/>
    </row>
    <row r="192" spans="1:9" s="12" customFormat="1" ht="7.5" customHeight="1" thickBot="1">
      <c r="A192" s="16"/>
      <c r="B192" s="19"/>
      <c r="C192" s="20"/>
      <c r="D192" s="21"/>
      <c r="E192" s="22"/>
      <c r="F192" s="22"/>
      <c r="G192" s="22"/>
      <c r="H192" s="17"/>
      <c r="I192" s="17"/>
    </row>
    <row r="193" ht="15" customHeight="1" thickTop="1"/>
    <row r="194" spans="1:9" s="5" customFormat="1" ht="19.5" customHeight="1">
      <c r="A194" s="106">
        <v>5.13</v>
      </c>
      <c r="B194" s="4" t="s">
        <v>137</v>
      </c>
      <c r="D194" s="6" t="s">
        <v>86</v>
      </c>
      <c r="E194" s="6">
        <v>1991</v>
      </c>
      <c r="F194" s="6">
        <v>1994</v>
      </c>
      <c r="G194" s="7">
        <v>1996</v>
      </c>
      <c r="H194" s="6">
        <v>2005</v>
      </c>
      <c r="I194" s="6">
        <v>2010</v>
      </c>
    </row>
    <row r="195" spans="1:9" s="12" customFormat="1" ht="7.5" customHeight="1">
      <c r="A195" s="8"/>
      <c r="B195" s="23"/>
      <c r="C195" s="24"/>
      <c r="D195" s="25"/>
      <c r="E195" s="10"/>
      <c r="F195" s="10"/>
      <c r="G195" s="10"/>
      <c r="H195" s="11"/>
      <c r="I195" s="11"/>
    </row>
    <row r="196" spans="1:9" s="14" customFormat="1" ht="45" customHeight="1">
      <c r="A196" s="26"/>
      <c r="B196" s="18" t="s">
        <v>138</v>
      </c>
      <c r="C196" s="13" t="s">
        <v>83</v>
      </c>
      <c r="D196" s="97" t="s">
        <v>134</v>
      </c>
      <c r="E196" s="43">
        <v>21301</v>
      </c>
      <c r="F196" s="43">
        <v>20848</v>
      </c>
      <c r="G196" s="43">
        <v>24202</v>
      </c>
      <c r="H196" s="40"/>
      <c r="I196" s="40"/>
    </row>
    <row r="197" spans="1:9" s="12" customFormat="1" ht="7.5" customHeight="1" thickBot="1">
      <c r="A197" s="16"/>
      <c r="B197" s="19"/>
      <c r="C197" s="20"/>
      <c r="D197" s="21"/>
      <c r="E197" s="22"/>
      <c r="F197" s="22"/>
      <c r="G197" s="22"/>
      <c r="H197" s="17"/>
      <c r="I197" s="17"/>
    </row>
    <row r="198" ht="15" customHeight="1" thickTop="1"/>
    <row r="199" spans="1:9" s="5" customFormat="1" ht="19.5" customHeight="1">
      <c r="A199" s="106">
        <v>5.14</v>
      </c>
      <c r="B199" s="4" t="s">
        <v>139</v>
      </c>
      <c r="D199" s="6" t="s">
        <v>34</v>
      </c>
      <c r="E199" s="6">
        <v>1984</v>
      </c>
      <c r="F199" s="6">
        <v>1992</v>
      </c>
      <c r="G199" s="7">
        <v>1997</v>
      </c>
      <c r="H199" s="6">
        <v>2005</v>
      </c>
      <c r="I199" s="6">
        <v>2010</v>
      </c>
    </row>
    <row r="200" spans="1:9" s="12" customFormat="1" ht="7.5" customHeight="1">
      <c r="A200" s="8"/>
      <c r="B200" s="23"/>
      <c r="C200" s="24"/>
      <c r="D200" s="25"/>
      <c r="E200" s="10"/>
      <c r="F200" s="10"/>
      <c r="G200" s="10"/>
      <c r="H200" s="11"/>
      <c r="I200" s="11"/>
    </row>
    <row r="201" spans="1:9" ht="15" customHeight="1">
      <c r="A201" s="29"/>
      <c r="B201" s="18" t="s">
        <v>140</v>
      </c>
      <c r="C201" s="13" t="s">
        <v>141</v>
      </c>
      <c r="D201" s="44">
        <v>3605</v>
      </c>
      <c r="E201" s="76" t="s">
        <v>134</v>
      </c>
      <c r="F201" s="76" t="s">
        <v>134</v>
      </c>
      <c r="G201" s="76" t="s">
        <v>134</v>
      </c>
      <c r="H201" s="39"/>
      <c r="I201" s="39"/>
    </row>
    <row r="202" spans="1:9" s="12" customFormat="1" ht="7.5" customHeight="1" thickBot="1">
      <c r="A202" s="16"/>
      <c r="B202" s="19"/>
      <c r="C202" s="20"/>
      <c r="D202" s="21"/>
      <c r="E202" s="22"/>
      <c r="F202" s="22"/>
      <c r="G202" s="22"/>
      <c r="H202" s="17"/>
      <c r="I202" s="17"/>
    </row>
    <row r="203" spans="1:9" s="3" customFormat="1" ht="30" customHeight="1" thickBot="1" thickTop="1">
      <c r="A203" s="1" t="s">
        <v>73</v>
      </c>
      <c r="B203" s="2"/>
      <c r="D203" s="111" t="s">
        <v>39</v>
      </c>
      <c r="E203" s="112"/>
      <c r="F203" s="112"/>
      <c r="G203" s="113"/>
      <c r="H203" s="109" t="s">
        <v>40</v>
      </c>
      <c r="I203" s="110"/>
    </row>
    <row r="204" spans="1:9" s="5" customFormat="1" ht="19.5" customHeight="1" thickTop="1">
      <c r="A204" s="106">
        <v>5.15</v>
      </c>
      <c r="B204" s="4" t="s">
        <v>142</v>
      </c>
      <c r="D204" s="6" t="s">
        <v>58</v>
      </c>
      <c r="E204" s="6">
        <v>1987</v>
      </c>
      <c r="F204" s="6">
        <v>1992</v>
      </c>
      <c r="G204" s="7">
        <v>1997</v>
      </c>
      <c r="H204" s="6">
        <v>2005</v>
      </c>
      <c r="I204" s="6">
        <v>2010</v>
      </c>
    </row>
    <row r="205" spans="1:9" s="12" customFormat="1" ht="7.5" customHeight="1">
      <c r="A205" s="8"/>
      <c r="B205" s="23"/>
      <c r="C205" s="24"/>
      <c r="D205" s="25"/>
      <c r="E205" s="10"/>
      <c r="F205" s="10"/>
      <c r="G205" s="10"/>
      <c r="H205" s="11"/>
      <c r="I205" s="11"/>
    </row>
    <row r="206" spans="1:9" ht="15" customHeight="1">
      <c r="A206" s="29"/>
      <c r="B206" s="18" t="s">
        <v>143</v>
      </c>
      <c r="C206" s="13" t="s">
        <v>144</v>
      </c>
      <c r="D206" s="44"/>
      <c r="E206" s="98"/>
      <c r="F206" s="98"/>
      <c r="G206" s="98"/>
      <c r="H206" s="39"/>
      <c r="I206" s="39"/>
    </row>
    <row r="207" spans="1:9" ht="15" customHeight="1">
      <c r="A207" s="29"/>
      <c r="B207" s="15"/>
      <c r="C207" s="30" t="s">
        <v>130</v>
      </c>
      <c r="D207" s="32">
        <v>286885</v>
      </c>
      <c r="E207" s="33">
        <v>8281</v>
      </c>
      <c r="F207" s="33">
        <v>18386</v>
      </c>
      <c r="G207" s="43">
        <v>37965</v>
      </c>
      <c r="H207" s="74"/>
      <c r="I207" s="75"/>
    </row>
    <row r="208" spans="1:9" ht="15" customHeight="1">
      <c r="A208" s="29"/>
      <c r="B208" s="15"/>
      <c r="C208" s="30" t="s">
        <v>131</v>
      </c>
      <c r="D208" s="62">
        <f>D207/1301921</f>
        <v>0.2203551521175248</v>
      </c>
      <c r="E208" s="36">
        <f>E207/81592</f>
        <v>0.10149279341111873</v>
      </c>
      <c r="F208" s="36">
        <f>F207/112930</f>
        <v>0.16280881962277516</v>
      </c>
      <c r="G208" s="36">
        <f>G207/152040</f>
        <v>0.24970402525651145</v>
      </c>
      <c r="H208" s="74"/>
      <c r="I208" s="75"/>
    </row>
    <row r="209" spans="1:9" s="12" customFormat="1" ht="7.5" customHeight="1" thickBot="1">
      <c r="A209" s="16"/>
      <c r="B209" s="19"/>
      <c r="C209" s="20"/>
      <c r="D209" s="21"/>
      <c r="E209" s="22"/>
      <c r="F209" s="22"/>
      <c r="G209" s="22"/>
      <c r="H209" s="17"/>
      <c r="I209" s="17"/>
    </row>
    <row r="210" spans="1:9" s="12" customFormat="1" ht="7.5" customHeight="1" thickTop="1">
      <c r="A210" s="8"/>
      <c r="B210" s="23"/>
      <c r="C210" s="24"/>
      <c r="D210" s="9"/>
      <c r="E210" s="10"/>
      <c r="F210" s="10"/>
      <c r="G210" s="10"/>
      <c r="H210" s="11"/>
      <c r="I210" s="11"/>
    </row>
    <row r="211" spans="1:9" ht="15" customHeight="1">
      <c r="A211" s="29"/>
      <c r="B211" s="18" t="s">
        <v>145</v>
      </c>
      <c r="C211" s="13" t="s">
        <v>146</v>
      </c>
      <c r="D211" s="44"/>
      <c r="E211" s="98"/>
      <c r="F211" s="98"/>
      <c r="G211" s="98"/>
      <c r="H211" s="39"/>
      <c r="I211" s="39"/>
    </row>
    <row r="212" spans="1:9" ht="15" customHeight="1">
      <c r="A212" s="29"/>
      <c r="B212" s="15"/>
      <c r="C212" s="30" t="s">
        <v>132</v>
      </c>
      <c r="D212" s="32">
        <v>337811</v>
      </c>
      <c r="E212" s="33">
        <v>25192</v>
      </c>
      <c r="F212" s="33">
        <v>40456</v>
      </c>
      <c r="G212" s="43">
        <v>37416</v>
      </c>
      <c r="H212" s="74"/>
      <c r="I212" s="75"/>
    </row>
    <row r="213" spans="1:9" ht="15" customHeight="1">
      <c r="A213" s="29"/>
      <c r="B213" s="15"/>
      <c r="C213" s="30" t="s">
        <v>133</v>
      </c>
      <c r="D213" s="62">
        <f>D212/1301921</f>
        <v>0.2594711967930466</v>
      </c>
      <c r="E213" s="36">
        <f>E212/81592</f>
        <v>0.3087557603686636</v>
      </c>
      <c r="F213" s="36">
        <f>F212/112930</f>
        <v>0.35823961746214467</v>
      </c>
      <c r="G213" s="36">
        <f>G212/152040</f>
        <v>0.24609313338595107</v>
      </c>
      <c r="H213" s="74"/>
      <c r="I213" s="75"/>
    </row>
    <row r="214" spans="1:9" s="12" customFormat="1" ht="7.5" customHeight="1" thickBot="1">
      <c r="A214" s="16"/>
      <c r="B214" s="19"/>
      <c r="C214" s="20"/>
      <c r="D214" s="21"/>
      <c r="E214" s="22"/>
      <c r="F214" s="22"/>
      <c r="G214" s="22"/>
      <c r="H214" s="17"/>
      <c r="I214" s="17"/>
    </row>
    <row r="215" ht="15" customHeight="1" thickTop="1"/>
    <row r="216" spans="1:9" s="5" customFormat="1" ht="19.5" customHeight="1">
      <c r="A216" s="106">
        <v>5.16</v>
      </c>
      <c r="B216" s="4" t="s">
        <v>147</v>
      </c>
      <c r="D216" s="6" t="s">
        <v>43</v>
      </c>
      <c r="E216" s="6">
        <v>1999</v>
      </c>
      <c r="F216" s="6">
        <v>2000</v>
      </c>
      <c r="G216" s="7">
        <v>2001</v>
      </c>
      <c r="H216" s="6">
        <v>2005</v>
      </c>
      <c r="I216" s="6">
        <v>2010</v>
      </c>
    </row>
    <row r="217" spans="1:9" s="12" customFormat="1" ht="7.5" customHeight="1">
      <c r="A217" s="8"/>
      <c r="B217" s="23"/>
      <c r="C217" s="24"/>
      <c r="D217" s="9"/>
      <c r="E217" s="10"/>
      <c r="F217" s="10"/>
      <c r="G217" s="10"/>
      <c r="H217" s="11"/>
      <c r="I217" s="11"/>
    </row>
    <row r="218" spans="1:9" s="14" customFormat="1" ht="30" customHeight="1">
      <c r="A218" s="26"/>
      <c r="B218" s="18" t="s">
        <v>148</v>
      </c>
      <c r="C218" s="13" t="s">
        <v>149</v>
      </c>
      <c r="D218" s="32"/>
      <c r="E218" s="33"/>
      <c r="F218" s="33"/>
      <c r="G218" s="33"/>
      <c r="H218" s="34"/>
      <c r="I218" s="34"/>
    </row>
    <row r="219" spans="1:9" ht="15" customHeight="1">
      <c r="A219" s="29"/>
      <c r="B219" s="15"/>
      <c r="C219" s="30" t="s">
        <v>150</v>
      </c>
      <c r="D219" s="32">
        <v>115904</v>
      </c>
      <c r="E219" s="33">
        <v>8427</v>
      </c>
      <c r="F219" s="33">
        <v>9297</v>
      </c>
      <c r="G219" s="33">
        <v>8319</v>
      </c>
      <c r="H219" s="99"/>
      <c r="I219" s="100"/>
    </row>
    <row r="220" spans="1:9" ht="15" customHeight="1">
      <c r="A220" s="29"/>
      <c r="B220" s="15"/>
      <c r="C220" s="30" t="s">
        <v>151</v>
      </c>
      <c r="D220" s="32">
        <v>47869</v>
      </c>
      <c r="E220" s="33">
        <v>3109</v>
      </c>
      <c r="F220" s="33">
        <v>2291</v>
      </c>
      <c r="G220" s="33">
        <v>2615</v>
      </c>
      <c r="H220" s="99"/>
      <c r="I220" s="100"/>
    </row>
    <row r="221" spans="1:9" s="12" customFormat="1" ht="7.5" customHeight="1" thickBot="1">
      <c r="A221" s="19"/>
      <c r="B221" s="19"/>
      <c r="C221" s="20"/>
      <c r="D221" s="21"/>
      <c r="E221" s="22"/>
      <c r="F221" s="22"/>
      <c r="G221" s="22"/>
      <c r="H221" s="17"/>
      <c r="I221" s="17"/>
    </row>
    <row r="222" spans="1:9" s="12" customFormat="1" ht="7.5" customHeight="1" thickTop="1">
      <c r="A222" s="23"/>
      <c r="B222" s="23"/>
      <c r="C222" s="24"/>
      <c r="D222" s="9"/>
      <c r="E222" s="10"/>
      <c r="F222" s="10"/>
      <c r="G222" s="10"/>
      <c r="H222" s="11"/>
      <c r="I222" s="11"/>
    </row>
    <row r="223" spans="1:9" ht="30" customHeight="1">
      <c r="A223" s="29"/>
      <c r="B223" s="18" t="s">
        <v>152</v>
      </c>
      <c r="C223" s="13" t="s">
        <v>153</v>
      </c>
      <c r="D223" s="101">
        <v>19.404</v>
      </c>
      <c r="E223" s="102">
        <v>1.41</v>
      </c>
      <c r="F223" s="102">
        <v>1.46</v>
      </c>
      <c r="G223" s="102">
        <v>1.384</v>
      </c>
      <c r="H223" s="39"/>
      <c r="I223" s="39"/>
    </row>
    <row r="224" spans="1:9" s="12" customFormat="1" ht="7.5" customHeight="1" thickBot="1">
      <c r="A224" s="16"/>
      <c r="B224" s="19"/>
      <c r="C224" s="20"/>
      <c r="D224" s="21"/>
      <c r="E224" s="22"/>
      <c r="F224" s="22"/>
      <c r="G224" s="22"/>
      <c r="H224" s="17"/>
      <c r="I224" s="17"/>
    </row>
    <row r="225" ht="15" customHeight="1" thickTop="1"/>
    <row r="226" spans="1:9" s="5" customFormat="1" ht="19.5" customHeight="1">
      <c r="A226" s="106">
        <v>5.17</v>
      </c>
      <c r="B226" s="4" t="s">
        <v>154</v>
      </c>
      <c r="D226" s="6" t="s">
        <v>41</v>
      </c>
      <c r="E226" s="6">
        <v>1997</v>
      </c>
      <c r="F226" s="6">
        <v>1998</v>
      </c>
      <c r="G226" s="7">
        <v>1999</v>
      </c>
      <c r="H226" s="6">
        <v>2005</v>
      </c>
      <c r="I226" s="6">
        <v>2010</v>
      </c>
    </row>
    <row r="227" spans="1:9" s="12" customFormat="1" ht="7.5" customHeight="1">
      <c r="A227" s="8"/>
      <c r="B227" s="23"/>
      <c r="C227" s="24"/>
      <c r="D227" s="9"/>
      <c r="E227" s="10"/>
      <c r="F227" s="10"/>
      <c r="G227" s="10"/>
      <c r="H227" s="11"/>
      <c r="I227" s="11"/>
    </row>
    <row r="228" spans="1:9" ht="15" customHeight="1">
      <c r="A228" s="29"/>
      <c r="B228" s="18" t="s">
        <v>155</v>
      </c>
      <c r="C228" s="13" t="s">
        <v>156</v>
      </c>
      <c r="D228" s="44"/>
      <c r="E228" s="98"/>
      <c r="F228" s="98"/>
      <c r="G228" s="98"/>
      <c r="H228" s="39"/>
      <c r="I228" s="39"/>
    </row>
    <row r="229" spans="1:9" ht="15" customHeight="1">
      <c r="A229" s="29"/>
      <c r="B229" s="15"/>
      <c r="C229" s="30" t="s">
        <v>157</v>
      </c>
      <c r="D229" s="97" t="s">
        <v>134</v>
      </c>
      <c r="E229" s="98" t="s">
        <v>134</v>
      </c>
      <c r="F229" s="102">
        <v>4.8</v>
      </c>
      <c r="G229" s="102"/>
      <c r="H229" s="99"/>
      <c r="I229" s="100"/>
    </row>
    <row r="230" spans="1:9" ht="15" customHeight="1">
      <c r="A230" s="29"/>
      <c r="B230" s="15"/>
      <c r="C230" s="30" t="s">
        <v>158</v>
      </c>
      <c r="D230" s="97" t="s">
        <v>134</v>
      </c>
      <c r="E230" s="98" t="s">
        <v>134</v>
      </c>
      <c r="F230" s="102">
        <v>5.6</v>
      </c>
      <c r="G230" s="102"/>
      <c r="H230" s="99"/>
      <c r="I230" s="100"/>
    </row>
    <row r="231" spans="1:9" ht="30" customHeight="1">
      <c r="A231" s="29"/>
      <c r="B231" s="18" t="s">
        <v>159</v>
      </c>
      <c r="C231" s="13" t="s">
        <v>160</v>
      </c>
      <c r="D231" s="103">
        <v>22.544211</v>
      </c>
      <c r="E231" s="96">
        <v>2.143001</v>
      </c>
      <c r="F231" s="96">
        <v>2.086614</v>
      </c>
      <c r="G231" s="96">
        <v>2.39316</v>
      </c>
      <c r="H231" s="39"/>
      <c r="I231" s="39"/>
    </row>
    <row r="232" spans="1:9" s="12" customFormat="1" ht="7.5" customHeight="1" thickBot="1">
      <c r="A232" s="16"/>
      <c r="B232" s="19"/>
      <c r="C232" s="20"/>
      <c r="D232" s="21"/>
      <c r="E232" s="22"/>
      <c r="F232" s="22"/>
      <c r="G232" s="22"/>
      <c r="H232" s="17"/>
      <c r="I232" s="17"/>
    </row>
    <row r="233" spans="1:9" s="3" customFormat="1" ht="30" customHeight="1" thickBot="1" thickTop="1">
      <c r="A233" s="1" t="s">
        <v>161</v>
      </c>
      <c r="B233" s="2"/>
      <c r="D233" s="111" t="s">
        <v>39</v>
      </c>
      <c r="E233" s="112"/>
      <c r="F233" s="112"/>
      <c r="G233" s="113"/>
      <c r="H233" s="109" t="s">
        <v>40</v>
      </c>
      <c r="I233" s="110"/>
    </row>
    <row r="234" spans="1:9" s="5" customFormat="1" ht="19.5" customHeight="1" thickTop="1">
      <c r="A234" s="106">
        <v>5.18</v>
      </c>
      <c r="B234" s="4" t="s">
        <v>162</v>
      </c>
      <c r="D234" s="6">
        <v>1985</v>
      </c>
      <c r="E234" s="6">
        <v>1990</v>
      </c>
      <c r="F234" s="6">
        <v>1995</v>
      </c>
      <c r="G234" s="7">
        <v>2000</v>
      </c>
      <c r="H234" s="6">
        <v>2005</v>
      </c>
      <c r="I234" s="6">
        <v>2010</v>
      </c>
    </row>
    <row r="235" spans="1:9" s="12" customFormat="1" ht="7.5" customHeight="1">
      <c r="A235" s="8"/>
      <c r="B235" s="23"/>
      <c r="C235" s="24"/>
      <c r="D235" s="10"/>
      <c r="E235" s="10"/>
      <c r="F235" s="10"/>
      <c r="G235" s="10"/>
      <c r="H235" s="11"/>
      <c r="I235" s="11"/>
    </row>
    <row r="236" spans="1:9" s="14" customFormat="1" ht="54.75" customHeight="1">
      <c r="A236" s="26"/>
      <c r="B236" s="18" t="s">
        <v>163</v>
      </c>
      <c r="C236" s="13" t="s">
        <v>106</v>
      </c>
      <c r="D236" s="38"/>
      <c r="E236" s="38"/>
      <c r="F236" s="38"/>
      <c r="G236" s="36"/>
      <c r="H236" s="40"/>
      <c r="I236" s="40"/>
    </row>
    <row r="237" spans="1:9" ht="15" customHeight="1">
      <c r="A237" s="29"/>
      <c r="B237" s="15"/>
      <c r="C237" s="30" t="s">
        <v>164</v>
      </c>
      <c r="D237" s="119" t="s">
        <v>38</v>
      </c>
      <c r="E237" s="120"/>
      <c r="F237" s="120"/>
      <c r="G237" s="121"/>
      <c r="H237" s="99"/>
      <c r="I237" s="100"/>
    </row>
    <row r="238" spans="1:9" ht="30" customHeight="1">
      <c r="A238" s="29"/>
      <c r="B238" s="15"/>
      <c r="C238" s="30" t="s">
        <v>165</v>
      </c>
      <c r="D238" s="38"/>
      <c r="E238" s="38"/>
      <c r="F238" s="38"/>
      <c r="G238" s="36"/>
      <c r="H238" s="99"/>
      <c r="I238" s="100"/>
    </row>
    <row r="239" spans="1:9" s="12" customFormat="1" ht="7.5" customHeight="1" thickBot="1">
      <c r="A239" s="16"/>
      <c r="B239" s="19"/>
      <c r="C239" s="20"/>
      <c r="D239" s="22"/>
      <c r="E239" s="22"/>
      <c r="F239" s="22"/>
      <c r="G239" s="22"/>
      <c r="H239" s="17"/>
      <c r="I239" s="17"/>
    </row>
    <row r="240" spans="1:9" s="12" customFormat="1" ht="7.5" customHeight="1" thickTop="1">
      <c r="A240" s="8"/>
      <c r="B240" s="23"/>
      <c r="C240" s="24"/>
      <c r="D240" s="10"/>
      <c r="E240" s="10"/>
      <c r="F240" s="10"/>
      <c r="G240" s="10"/>
      <c r="H240" s="11"/>
      <c r="I240" s="11"/>
    </row>
    <row r="241" spans="1:9" s="14" customFormat="1" ht="45" customHeight="1">
      <c r="A241" s="26"/>
      <c r="B241" s="18" t="s">
        <v>166</v>
      </c>
      <c r="C241" s="13" t="s">
        <v>107</v>
      </c>
      <c r="D241" s="43"/>
      <c r="E241" s="43"/>
      <c r="F241" s="43"/>
      <c r="G241" s="43"/>
      <c r="H241" s="40"/>
      <c r="I241" s="40"/>
    </row>
    <row r="242" spans="1:9" ht="15" customHeight="1">
      <c r="A242" s="29"/>
      <c r="B242" s="15"/>
      <c r="C242" s="37" t="s">
        <v>167</v>
      </c>
      <c r="D242" s="43"/>
      <c r="E242" s="43"/>
      <c r="F242" s="43"/>
      <c r="G242" s="43"/>
      <c r="H242" s="99"/>
      <c r="I242" s="100"/>
    </row>
    <row r="243" spans="1:9" ht="30" customHeight="1">
      <c r="A243" s="29"/>
      <c r="B243" s="15"/>
      <c r="C243" s="30" t="s">
        <v>168</v>
      </c>
      <c r="D243" s="119" t="s">
        <v>38</v>
      </c>
      <c r="E243" s="120"/>
      <c r="F243" s="120"/>
      <c r="G243" s="121"/>
      <c r="H243" s="99"/>
      <c r="I243" s="100"/>
    </row>
    <row r="244" spans="1:9" ht="30" customHeight="1">
      <c r="A244" s="29"/>
      <c r="B244" s="15"/>
      <c r="C244" s="30" t="s">
        <v>169</v>
      </c>
      <c r="D244" s="38"/>
      <c r="E244" s="38"/>
      <c r="F244" s="38"/>
      <c r="G244" s="36"/>
      <c r="H244" s="99"/>
      <c r="I244" s="100"/>
    </row>
    <row r="245" spans="1:9" ht="30" customHeight="1">
      <c r="A245" s="29"/>
      <c r="B245" s="15"/>
      <c r="C245" s="37" t="s">
        <v>170</v>
      </c>
      <c r="D245" s="43"/>
      <c r="E245" s="43"/>
      <c r="F245" s="43"/>
      <c r="G245" s="43"/>
      <c r="H245" s="99"/>
      <c r="I245" s="100"/>
    </row>
    <row r="246" spans="1:9" ht="30" customHeight="1">
      <c r="A246" s="29"/>
      <c r="B246" s="15"/>
      <c r="C246" s="30" t="s">
        <v>168</v>
      </c>
      <c r="D246" s="119" t="s">
        <v>38</v>
      </c>
      <c r="E246" s="120"/>
      <c r="F246" s="120"/>
      <c r="G246" s="121"/>
      <c r="H246" s="99"/>
      <c r="I246" s="100"/>
    </row>
    <row r="247" spans="1:9" ht="30" customHeight="1">
      <c r="A247" s="29"/>
      <c r="B247" s="15"/>
      <c r="C247" s="30" t="s">
        <v>169</v>
      </c>
      <c r="D247" s="43"/>
      <c r="E247" s="43"/>
      <c r="F247" s="43"/>
      <c r="G247" s="43"/>
      <c r="H247" s="99"/>
      <c r="I247" s="100"/>
    </row>
    <row r="248" spans="1:9" s="12" customFormat="1" ht="7.5" customHeight="1" thickBot="1">
      <c r="A248" s="16"/>
      <c r="B248" s="19"/>
      <c r="C248" s="20"/>
      <c r="D248" s="22"/>
      <c r="E248" s="22"/>
      <c r="F248" s="22"/>
      <c r="G248" s="22"/>
      <c r="H248" s="17"/>
      <c r="I248" s="17"/>
    </row>
    <row r="249" spans="1:9" s="3" customFormat="1" ht="30" customHeight="1" thickBot="1" thickTop="1">
      <c r="A249" s="1" t="s">
        <v>74</v>
      </c>
      <c r="B249" s="2"/>
      <c r="D249" s="111" t="s">
        <v>39</v>
      </c>
      <c r="E249" s="112"/>
      <c r="F249" s="112"/>
      <c r="G249" s="113"/>
      <c r="H249" s="109" t="s">
        <v>40</v>
      </c>
      <c r="I249" s="110"/>
    </row>
    <row r="250" spans="1:9" s="5" customFormat="1" ht="19.5" customHeight="1" thickTop="1">
      <c r="A250" s="106">
        <v>5.19</v>
      </c>
      <c r="B250" s="4" t="s">
        <v>171</v>
      </c>
      <c r="D250" s="6">
        <v>1985</v>
      </c>
      <c r="E250" s="6">
        <v>1990</v>
      </c>
      <c r="F250" s="6">
        <v>1995</v>
      </c>
      <c r="G250" s="7">
        <v>2000</v>
      </c>
      <c r="H250" s="6">
        <v>2005</v>
      </c>
      <c r="I250" s="6">
        <v>2010</v>
      </c>
    </row>
    <row r="251" spans="1:9" s="12" customFormat="1" ht="7.5" customHeight="1">
      <c r="A251" s="8"/>
      <c r="B251" s="23"/>
      <c r="C251" s="24"/>
      <c r="D251" s="10"/>
      <c r="E251" s="10"/>
      <c r="F251" s="10"/>
      <c r="G251" s="10"/>
      <c r="H251" s="11"/>
      <c r="I251" s="11"/>
    </row>
    <row r="252" spans="1:9" s="14" customFormat="1" ht="42" customHeight="1">
      <c r="A252" s="26"/>
      <c r="B252" s="18" t="s">
        <v>172</v>
      </c>
      <c r="C252" s="13" t="s">
        <v>84</v>
      </c>
      <c r="D252" s="43"/>
      <c r="E252" s="43"/>
      <c r="F252" s="43"/>
      <c r="G252" s="43"/>
      <c r="H252" s="40"/>
      <c r="I252" s="40"/>
    </row>
    <row r="253" spans="1:9" ht="15" customHeight="1">
      <c r="A253" s="29"/>
      <c r="B253" s="15"/>
      <c r="C253" s="30" t="s">
        <v>173</v>
      </c>
      <c r="D253" s="119" t="s">
        <v>38</v>
      </c>
      <c r="E253" s="120"/>
      <c r="F253" s="120"/>
      <c r="G253" s="121"/>
      <c r="H253" s="99"/>
      <c r="I253" s="100"/>
    </row>
    <row r="254" spans="1:9" ht="15" customHeight="1">
      <c r="A254" s="29"/>
      <c r="B254" s="15"/>
      <c r="C254" s="30" t="s">
        <v>174</v>
      </c>
      <c r="D254" s="38"/>
      <c r="E254" s="38"/>
      <c r="F254" s="38"/>
      <c r="G254" s="36"/>
      <c r="H254" s="99"/>
      <c r="I254" s="100"/>
    </row>
    <row r="255" spans="1:9" ht="15" customHeight="1">
      <c r="A255" s="29"/>
      <c r="B255" s="15"/>
      <c r="C255" s="30" t="s">
        <v>175</v>
      </c>
      <c r="D255" s="43"/>
      <c r="E255" s="43"/>
      <c r="F255" s="43"/>
      <c r="G255" s="43"/>
      <c r="H255" s="99"/>
      <c r="I255" s="100"/>
    </row>
    <row r="256" spans="1:9" s="12" customFormat="1" ht="7.5" customHeight="1" thickBot="1">
      <c r="A256" s="16"/>
      <c r="B256" s="19"/>
      <c r="C256" s="20"/>
      <c r="D256" s="22"/>
      <c r="E256" s="22"/>
      <c r="F256" s="22"/>
      <c r="G256" s="22"/>
      <c r="H256" s="17"/>
      <c r="I256" s="17"/>
    </row>
    <row r="257" ht="15" customHeight="1" thickTop="1"/>
    <row r="258" spans="1:9" s="5" customFormat="1" ht="19.5" customHeight="1">
      <c r="A258" s="106">
        <v>5.2</v>
      </c>
      <c r="B258" s="4" t="s">
        <v>176</v>
      </c>
      <c r="D258" s="6">
        <v>1993</v>
      </c>
      <c r="E258" s="6">
        <v>1995</v>
      </c>
      <c r="F258" s="6">
        <v>1997</v>
      </c>
      <c r="G258" s="7">
        <v>2000</v>
      </c>
      <c r="H258" s="6">
        <v>2005</v>
      </c>
      <c r="I258" s="6">
        <v>2010</v>
      </c>
    </row>
    <row r="259" spans="1:9" s="12" customFormat="1" ht="7.5" customHeight="1">
      <c r="A259" s="8"/>
      <c r="B259" s="23"/>
      <c r="C259" s="24"/>
      <c r="D259" s="10"/>
      <c r="E259" s="10"/>
      <c r="F259" s="10"/>
      <c r="G259" s="10"/>
      <c r="H259" s="11"/>
      <c r="I259" s="11"/>
    </row>
    <row r="260" spans="1:9" ht="15" customHeight="1">
      <c r="A260" s="29"/>
      <c r="B260" s="18" t="s">
        <v>177</v>
      </c>
      <c r="C260" s="13" t="s">
        <v>178</v>
      </c>
      <c r="D260" s="98"/>
      <c r="E260" s="98"/>
      <c r="F260" s="98"/>
      <c r="G260" s="98"/>
      <c r="H260" s="39"/>
      <c r="I260" s="39"/>
    </row>
    <row r="261" spans="1:9" ht="15" customHeight="1">
      <c r="A261" s="29"/>
      <c r="B261" s="15"/>
      <c r="C261" s="30" t="s">
        <v>36</v>
      </c>
      <c r="D261" s="76"/>
      <c r="E261" s="76"/>
      <c r="F261" s="76"/>
      <c r="G261" s="76"/>
      <c r="H261" s="74"/>
      <c r="I261" s="75"/>
    </row>
    <row r="262" spans="1:9" ht="30" customHeight="1">
      <c r="A262" s="29"/>
      <c r="B262" s="15"/>
      <c r="C262" s="104" t="s">
        <v>179</v>
      </c>
      <c r="D262" s="119" t="s">
        <v>38</v>
      </c>
      <c r="E262" s="120"/>
      <c r="F262" s="120"/>
      <c r="G262" s="121"/>
      <c r="H262" s="99"/>
      <c r="I262" s="100"/>
    </row>
    <row r="263" spans="1:9" ht="15" customHeight="1">
      <c r="A263" s="29"/>
      <c r="B263" s="15"/>
      <c r="C263" s="30" t="s">
        <v>180</v>
      </c>
      <c r="D263" s="43"/>
      <c r="E263" s="43"/>
      <c r="F263" s="43"/>
      <c r="G263" s="43"/>
      <c r="H263" s="99"/>
      <c r="I263" s="100"/>
    </row>
    <row r="264" spans="1:9" ht="15" customHeight="1">
      <c r="A264" s="29"/>
      <c r="B264" s="15"/>
      <c r="C264" s="30" t="s">
        <v>181</v>
      </c>
      <c r="D264" s="43"/>
      <c r="E264" s="43"/>
      <c r="F264" s="43"/>
      <c r="G264" s="43"/>
      <c r="H264" s="99"/>
      <c r="I264" s="100"/>
    </row>
    <row r="265" spans="1:9" ht="15" customHeight="1">
      <c r="A265" s="29"/>
      <c r="B265" s="15"/>
      <c r="C265" s="30" t="s">
        <v>182</v>
      </c>
      <c r="D265" s="43"/>
      <c r="E265" s="43"/>
      <c r="F265" s="43"/>
      <c r="G265" s="43"/>
      <c r="H265" s="99"/>
      <c r="I265" s="100"/>
    </row>
    <row r="266" spans="1:9" ht="30" customHeight="1">
      <c r="A266" s="29"/>
      <c r="B266" s="15"/>
      <c r="C266" s="104" t="s">
        <v>183</v>
      </c>
      <c r="D266" s="119" t="s">
        <v>38</v>
      </c>
      <c r="E266" s="120"/>
      <c r="F266" s="120"/>
      <c r="G266" s="121"/>
      <c r="H266" s="99"/>
      <c r="I266" s="100"/>
    </row>
    <row r="267" spans="1:9" ht="15" customHeight="1">
      <c r="A267" s="29"/>
      <c r="B267" s="15"/>
      <c r="C267" s="30" t="s">
        <v>184</v>
      </c>
      <c r="D267" s="43"/>
      <c r="E267" s="43"/>
      <c r="F267" s="43"/>
      <c r="G267" s="43"/>
      <c r="H267" s="99"/>
      <c r="I267" s="100"/>
    </row>
    <row r="268" spans="1:9" ht="15" customHeight="1">
      <c r="A268" s="29"/>
      <c r="B268" s="15"/>
      <c r="C268" s="30" t="s">
        <v>185</v>
      </c>
      <c r="D268" s="43"/>
      <c r="E268" s="43"/>
      <c r="F268" s="43"/>
      <c r="G268" s="43"/>
      <c r="H268" s="99"/>
      <c r="I268" s="100"/>
    </row>
    <row r="269" spans="1:9" s="12" customFormat="1" ht="7.5" customHeight="1" thickBot="1">
      <c r="A269" s="16"/>
      <c r="B269" s="19"/>
      <c r="C269" s="20"/>
      <c r="D269" s="22"/>
      <c r="E269" s="22"/>
      <c r="F269" s="22"/>
      <c r="G269" s="22"/>
      <c r="H269" s="17"/>
      <c r="I269" s="17"/>
    </row>
    <row r="270" spans="1:9" s="3" customFormat="1" ht="30" customHeight="1" thickBot="1" thickTop="1">
      <c r="A270" s="1" t="s">
        <v>74</v>
      </c>
      <c r="B270" s="2"/>
      <c r="D270" s="111" t="s">
        <v>39</v>
      </c>
      <c r="E270" s="112"/>
      <c r="F270" s="112"/>
      <c r="G270" s="113"/>
      <c r="H270" s="109" t="s">
        <v>40</v>
      </c>
      <c r="I270" s="110"/>
    </row>
    <row r="271" spans="1:9" s="5" customFormat="1" ht="19.5" customHeight="1" thickTop="1">
      <c r="A271" s="106">
        <v>5.2</v>
      </c>
      <c r="B271" s="4" t="s">
        <v>75</v>
      </c>
      <c r="D271" s="6">
        <v>1993</v>
      </c>
      <c r="E271" s="6">
        <v>1995</v>
      </c>
      <c r="F271" s="6">
        <v>1997</v>
      </c>
      <c r="G271" s="7">
        <v>2000</v>
      </c>
      <c r="H271" s="6">
        <v>2005</v>
      </c>
      <c r="I271" s="6">
        <v>2010</v>
      </c>
    </row>
    <row r="272" spans="1:9" s="12" customFormat="1" ht="7.5" customHeight="1">
      <c r="A272" s="8"/>
      <c r="B272" s="23"/>
      <c r="C272" s="24"/>
      <c r="D272" s="10"/>
      <c r="E272" s="10"/>
      <c r="F272" s="10"/>
      <c r="G272" s="10"/>
      <c r="H272" s="11"/>
      <c r="I272" s="11"/>
    </row>
    <row r="273" spans="1:9" ht="15" customHeight="1">
      <c r="A273" s="29"/>
      <c r="B273" s="18" t="s">
        <v>177</v>
      </c>
      <c r="C273" s="13" t="s">
        <v>85</v>
      </c>
      <c r="D273" s="98"/>
      <c r="E273" s="98"/>
      <c r="F273" s="98"/>
      <c r="G273" s="98"/>
      <c r="H273" s="39"/>
      <c r="I273" s="39"/>
    </row>
    <row r="274" spans="1:9" ht="15" customHeight="1">
      <c r="A274" s="29"/>
      <c r="B274" s="15"/>
      <c r="C274" s="30" t="s">
        <v>37</v>
      </c>
      <c r="D274" s="76"/>
      <c r="E274" s="76"/>
      <c r="F274" s="76"/>
      <c r="G274" s="76"/>
      <c r="H274" s="74"/>
      <c r="I274" s="75"/>
    </row>
    <row r="275" spans="1:9" ht="30" customHeight="1">
      <c r="A275" s="29"/>
      <c r="B275" s="15"/>
      <c r="C275" s="104" t="s">
        <v>179</v>
      </c>
      <c r="D275" s="43"/>
      <c r="E275" s="43"/>
      <c r="F275" s="43"/>
      <c r="G275" s="43"/>
      <c r="H275" s="99"/>
      <c r="I275" s="100"/>
    </row>
    <row r="276" spans="1:9" ht="15" customHeight="1">
      <c r="A276" s="29"/>
      <c r="B276" s="15"/>
      <c r="C276" s="30" t="s">
        <v>180</v>
      </c>
      <c r="D276" s="38">
        <v>0.34</v>
      </c>
      <c r="E276" s="98" t="s">
        <v>134</v>
      </c>
      <c r="F276" s="98" t="s">
        <v>134</v>
      </c>
      <c r="G276" s="98" t="s">
        <v>134</v>
      </c>
      <c r="H276" s="99"/>
      <c r="I276" s="100"/>
    </row>
    <row r="277" spans="1:9" ht="15" customHeight="1">
      <c r="A277" s="29"/>
      <c r="B277" s="15"/>
      <c r="C277" s="30" t="s">
        <v>181</v>
      </c>
      <c r="D277" s="38">
        <v>0.8</v>
      </c>
      <c r="E277" s="98" t="s">
        <v>134</v>
      </c>
      <c r="F277" s="98" t="s">
        <v>134</v>
      </c>
      <c r="G277" s="98" t="s">
        <v>134</v>
      </c>
      <c r="H277" s="99"/>
      <c r="I277" s="100"/>
    </row>
    <row r="278" spans="1:9" ht="15" customHeight="1">
      <c r="A278" s="29"/>
      <c r="B278" s="15"/>
      <c r="C278" s="30" t="s">
        <v>182</v>
      </c>
      <c r="D278" s="38">
        <v>0.41</v>
      </c>
      <c r="E278" s="98" t="s">
        <v>134</v>
      </c>
      <c r="F278" s="98" t="s">
        <v>134</v>
      </c>
      <c r="G278" s="98" t="s">
        <v>134</v>
      </c>
      <c r="H278" s="99"/>
      <c r="I278" s="100"/>
    </row>
    <row r="279" spans="1:9" ht="30" customHeight="1">
      <c r="A279" s="29"/>
      <c r="B279" s="15"/>
      <c r="C279" s="104" t="s">
        <v>183</v>
      </c>
      <c r="D279" s="38"/>
      <c r="E279" s="43"/>
      <c r="F279" s="43"/>
      <c r="G279" s="43"/>
      <c r="H279" s="99"/>
      <c r="I279" s="100"/>
    </row>
    <row r="280" spans="1:9" ht="15" customHeight="1">
      <c r="A280" s="29"/>
      <c r="B280" s="15"/>
      <c r="C280" s="30" t="s">
        <v>184</v>
      </c>
      <c r="D280" s="38">
        <v>0.71</v>
      </c>
      <c r="E280" s="98" t="s">
        <v>134</v>
      </c>
      <c r="F280" s="98" t="s">
        <v>134</v>
      </c>
      <c r="G280" s="98" t="s">
        <v>134</v>
      </c>
      <c r="H280" s="99"/>
      <c r="I280" s="100"/>
    </row>
    <row r="281" spans="1:9" ht="15" customHeight="1">
      <c r="A281" s="29"/>
      <c r="B281" s="15"/>
      <c r="C281" s="30" t="s">
        <v>185</v>
      </c>
      <c r="D281" s="38">
        <v>0.91</v>
      </c>
      <c r="E281" s="98" t="s">
        <v>134</v>
      </c>
      <c r="F281" s="98" t="s">
        <v>134</v>
      </c>
      <c r="G281" s="98" t="s">
        <v>134</v>
      </c>
      <c r="H281" s="99"/>
      <c r="I281" s="100"/>
    </row>
    <row r="282" spans="1:9" s="12" customFormat="1" ht="7.5" customHeight="1" thickBot="1">
      <c r="A282" s="16"/>
      <c r="B282" s="19"/>
      <c r="C282" s="20"/>
      <c r="D282" s="22"/>
      <c r="E282" s="22"/>
      <c r="F282" s="22"/>
      <c r="G282" s="22"/>
      <c r="H282" s="17"/>
      <c r="I282" s="17"/>
    </row>
    <row r="283" spans="1:9" s="12" customFormat="1" ht="7.5" customHeight="1" thickTop="1">
      <c r="A283" s="8"/>
      <c r="B283" s="23"/>
      <c r="C283" s="24"/>
      <c r="D283" s="10"/>
      <c r="E283" s="10"/>
      <c r="F283" s="10"/>
      <c r="G283" s="10"/>
      <c r="H283" s="11"/>
      <c r="I283" s="11"/>
    </row>
    <row r="284" spans="1:9" ht="15" customHeight="1">
      <c r="A284" s="29"/>
      <c r="B284" s="18" t="s">
        <v>186</v>
      </c>
      <c r="C284" s="13" t="s">
        <v>187</v>
      </c>
      <c r="D284" s="98"/>
      <c r="E284" s="98"/>
      <c r="F284" s="98"/>
      <c r="G284" s="98"/>
      <c r="H284" s="39"/>
      <c r="I284" s="39"/>
    </row>
    <row r="285" spans="1:9" ht="15" customHeight="1">
      <c r="A285" s="29"/>
      <c r="B285" s="15"/>
      <c r="C285" s="30" t="s">
        <v>36</v>
      </c>
      <c r="D285" s="76"/>
      <c r="E285" s="76"/>
      <c r="F285" s="76"/>
      <c r="G285" s="76"/>
      <c r="H285" s="74"/>
      <c r="I285" s="75"/>
    </row>
    <row r="286" spans="1:9" ht="30" customHeight="1">
      <c r="A286" s="29"/>
      <c r="B286" s="15"/>
      <c r="C286" s="104" t="s">
        <v>188</v>
      </c>
      <c r="D286" s="98" t="s">
        <v>134</v>
      </c>
      <c r="E286" s="98" t="s">
        <v>134</v>
      </c>
      <c r="F286" s="98" t="s">
        <v>134</v>
      </c>
      <c r="G286" s="98" t="s">
        <v>134</v>
      </c>
      <c r="H286" s="99"/>
      <c r="I286" s="100"/>
    </row>
    <row r="287" spans="1:9" ht="30" customHeight="1">
      <c r="A287" s="29"/>
      <c r="B287" s="15"/>
      <c r="C287" s="104" t="s">
        <v>56</v>
      </c>
      <c r="D287" s="98" t="s">
        <v>134</v>
      </c>
      <c r="E287" s="98" t="s">
        <v>134</v>
      </c>
      <c r="F287" s="98" t="s">
        <v>134</v>
      </c>
      <c r="G287" s="98" t="s">
        <v>134</v>
      </c>
      <c r="H287" s="99"/>
      <c r="I287" s="100"/>
    </row>
    <row r="288" spans="1:9" ht="15" customHeight="1">
      <c r="A288" s="29"/>
      <c r="B288" s="15"/>
      <c r="C288" s="30" t="s">
        <v>37</v>
      </c>
      <c r="D288" s="76"/>
      <c r="E288" s="76"/>
      <c r="F288" s="76"/>
      <c r="G288" s="76"/>
      <c r="H288" s="74"/>
      <c r="I288" s="75"/>
    </row>
    <row r="289" spans="1:9" ht="30" customHeight="1">
      <c r="A289" s="29"/>
      <c r="B289" s="15"/>
      <c r="C289" s="104" t="s">
        <v>188</v>
      </c>
      <c r="D289" s="79">
        <v>16010</v>
      </c>
      <c r="E289" s="98" t="s">
        <v>134</v>
      </c>
      <c r="F289" s="98" t="s">
        <v>134</v>
      </c>
      <c r="G289" s="98" t="s">
        <v>134</v>
      </c>
      <c r="H289" s="99"/>
      <c r="I289" s="100"/>
    </row>
    <row r="290" spans="1:9" ht="30" customHeight="1">
      <c r="A290" s="29"/>
      <c r="B290" s="15"/>
      <c r="C290" s="104" t="s">
        <v>56</v>
      </c>
      <c r="D290" s="79">
        <v>71325</v>
      </c>
      <c r="E290" s="98" t="s">
        <v>134</v>
      </c>
      <c r="F290" s="98" t="s">
        <v>134</v>
      </c>
      <c r="G290" s="98" t="s">
        <v>134</v>
      </c>
      <c r="H290" s="99"/>
      <c r="I290" s="100"/>
    </row>
    <row r="291" spans="1:9" s="12" customFormat="1" ht="7.5" customHeight="1" thickBot="1">
      <c r="A291" s="16"/>
      <c r="B291" s="19"/>
      <c r="C291" s="20"/>
      <c r="D291" s="22"/>
      <c r="E291" s="22"/>
      <c r="F291" s="22"/>
      <c r="G291" s="22"/>
      <c r="H291" s="17"/>
      <c r="I291" s="17"/>
    </row>
    <row r="292" ht="13.5" thickTop="1"/>
  </sheetData>
  <mergeCells count="37">
    <mergeCell ref="D270:G270"/>
    <mergeCell ref="H270:I270"/>
    <mergeCell ref="H249:I249"/>
    <mergeCell ref="D266:G266"/>
    <mergeCell ref="D233:G233"/>
    <mergeCell ref="H233:I233"/>
    <mergeCell ref="D237:G237"/>
    <mergeCell ref="D249:G249"/>
    <mergeCell ref="D186:G186"/>
    <mergeCell ref="H186:I186"/>
    <mergeCell ref="D203:G203"/>
    <mergeCell ref="H203:I203"/>
    <mergeCell ref="D136:G136"/>
    <mergeCell ref="H136:I136"/>
    <mergeCell ref="D160:G160"/>
    <mergeCell ref="H160:I160"/>
    <mergeCell ref="D93:G93"/>
    <mergeCell ref="H93:I93"/>
    <mergeCell ref="D120:G120"/>
    <mergeCell ref="H120:I120"/>
    <mergeCell ref="D56:G56"/>
    <mergeCell ref="H56:I56"/>
    <mergeCell ref="D75:G75"/>
    <mergeCell ref="H75:I75"/>
    <mergeCell ref="D14:G14"/>
    <mergeCell ref="H14:I14"/>
    <mergeCell ref="D34:G34"/>
    <mergeCell ref="H34:I34"/>
    <mergeCell ref="A2:I2"/>
    <mergeCell ref="G13:I13"/>
    <mergeCell ref="A4:I4"/>
    <mergeCell ref="A6:I6"/>
    <mergeCell ref="A7:I7"/>
    <mergeCell ref="D243:G243"/>
    <mergeCell ref="D246:G246"/>
    <mergeCell ref="D253:G253"/>
    <mergeCell ref="D262:G262"/>
  </mergeCells>
  <printOptions horizontalCentered="1"/>
  <pageMargins left="0.75" right="0.75" top="0.75" bottom="0.75" header="0.5" footer="0.5"/>
  <pageSetup firstPageNumber="65" useFirstPageNumber="1" horizontalDpi="600" verticalDpi="600" orientation="landscape" r:id="rId2"/>
  <headerFooter alignWithMargins="0">
    <oddFooter>&amp;L&amp;"Arial,Bold"&amp;12&amp;P&amp;"Arial,Regular"&amp;10    &amp;"Book Antiqua,Bold Italic"&amp;14Our Economy&amp;CDraft (21/Feb/03)&amp;R&amp;"Arial,Bold"THE BROWARD BENCHMARKS 2002</oddFooter>
  </headerFooter>
  <rowBreaks count="14" manualBreakCount="14">
    <brk id="2" max="255" man="1"/>
    <brk id="13" max="255" man="1"/>
    <brk id="33" max="255" man="1"/>
    <brk id="55" max="255" man="1"/>
    <brk id="74" max="255" man="1"/>
    <brk id="92" max="255" man="1"/>
    <brk id="119" max="255" man="1"/>
    <brk id="135" max="255" man="1"/>
    <brk id="159" max="255" man="1"/>
    <brk id="185" max="255" man="1"/>
    <brk id="202" max="255" man="1"/>
    <brk id="232" max="255" man="1"/>
    <brk id="248" max="255" man="1"/>
    <brk id="26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Florida Regional Planning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Broward Benchmarks 2002</dc:title>
  <dc:subject/>
  <dc:creator>Richard F Ogburn, Principal Planner</dc:creator>
  <cp:keywords>CCB, TBB, SFRPC</cp:keywords>
  <dc:description>www.sfrpc.com/ccb/tbbhome.htm</dc:description>
  <cp:lastModifiedBy>Richard F. Ogburn</cp:lastModifiedBy>
  <cp:lastPrinted>2003-02-21T17:14:34Z</cp:lastPrinted>
  <dcterms:created xsi:type="dcterms:W3CDTF">2000-07-07T17:45:17Z</dcterms:created>
  <dcterms:modified xsi:type="dcterms:W3CDTF">2003-02-24T00:41:31Z</dcterms:modified>
  <cp:category>The Coordinating Council of Broward</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-914280170</vt:i4>
  </property>
  <property fmtid="{D5CDD505-2E9C-101B-9397-08002B2CF9AE}" pid="3" name="_EmailSubject">
    <vt:lpwstr>Files</vt:lpwstr>
  </property>
  <property fmtid="{D5CDD505-2E9C-101B-9397-08002B2CF9AE}" pid="4" name="_AuthorEmail">
    <vt:lpwstr>ogburn@bellsouth.net</vt:lpwstr>
  </property>
  <property fmtid="{D5CDD505-2E9C-101B-9397-08002B2CF9AE}" pid="5" name="_AuthorEmailDisplayName">
    <vt:lpwstr>Richard F. Ogburn</vt:lpwstr>
  </property>
  <property fmtid="{D5CDD505-2E9C-101B-9397-08002B2CF9AE}" pid="6" name="_PreviousAdHocReviewCycleID">
    <vt:i4>-914280170</vt:i4>
  </property>
</Properties>
</file>